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65" windowWidth="12240" windowHeight="8955" firstSheet="2" activeTab="2"/>
  </bookViews>
  <sheets>
    <sheet name="EEFF HISTORICOS" sheetId="1" r:id="rId1"/>
    <sheet name="ESFA" sheetId="2" state="hidden" r:id="rId2"/>
    <sheet name="EEFF 31.12.2013" sheetId="4" r:id="rId3"/>
    <sheet name="EEFF 31.12.2014" sheetId="5" r:id="rId4"/>
    <sheet name="ANALISIS DE INSTR FINANC PASIVO" sheetId="6" r:id="rId5"/>
    <sheet name="CONCILIACIONES SECC 35 ESFA" sheetId="7" r:id="rId6"/>
    <sheet name="CONCILIACIONES SECC 35 TRANSICI" sheetId="8" r:id="rId7"/>
  </sheets>
  <calcPr calcId="144525"/>
</workbook>
</file>

<file path=xl/calcChain.xml><?xml version="1.0" encoding="utf-8"?>
<calcChain xmlns="http://schemas.openxmlformats.org/spreadsheetml/2006/main">
  <c r="M29" i="5" l="1"/>
  <c r="P29" i="4"/>
  <c r="B33" i="6"/>
  <c r="B32" i="6"/>
  <c r="B31" i="6"/>
  <c r="H9" i="1" l="1"/>
  <c r="H7" i="1"/>
  <c r="H8" i="1"/>
  <c r="L50" i="5" l="1"/>
  <c r="J18" i="5"/>
  <c r="K18" i="5"/>
  <c r="D10" i="5"/>
  <c r="E10" i="5"/>
  <c r="I5" i="4"/>
  <c r="E22" i="8" l="1"/>
  <c r="C11" i="8"/>
  <c r="C26" i="8" s="1"/>
  <c r="B11" i="8"/>
  <c r="B26" i="8" s="1"/>
  <c r="A11" i="8"/>
  <c r="E6" i="8"/>
  <c r="E8" i="8"/>
  <c r="C8" i="8"/>
  <c r="E8" i="7"/>
  <c r="C8" i="7"/>
  <c r="E6" i="7"/>
  <c r="E12" i="7" l="1"/>
  <c r="L51" i="5"/>
  <c r="K23" i="5"/>
  <c r="J23" i="5"/>
  <c r="M73" i="5" l="1"/>
  <c r="D19" i="6"/>
  <c r="C8" i="6"/>
  <c r="C9" i="6" s="1"/>
  <c r="B8" i="6"/>
  <c r="M68" i="5"/>
  <c r="M50" i="5" s="1"/>
  <c r="I50" i="4"/>
  <c r="B52" i="5"/>
  <c r="H52" i="5" s="1"/>
  <c r="B51" i="5"/>
  <c r="H51" i="5" s="1"/>
  <c r="B50" i="5"/>
  <c r="H50" i="5" s="1"/>
  <c r="N50" i="5" s="1"/>
  <c r="B49" i="5"/>
  <c r="H49" i="5" s="1"/>
  <c r="N49" i="5" s="1"/>
  <c r="B48" i="5"/>
  <c r="H48" i="5" s="1"/>
  <c r="B47" i="5"/>
  <c r="B46" i="5"/>
  <c r="H46" i="5" s="1"/>
  <c r="B45" i="5"/>
  <c r="H45" i="5" s="1"/>
  <c r="B44" i="5"/>
  <c r="H44" i="5" s="1"/>
  <c r="N44" i="5" s="1"/>
  <c r="B43" i="5"/>
  <c r="H43" i="5" s="1"/>
  <c r="N43" i="5" s="1"/>
  <c r="F34" i="5"/>
  <c r="G58" i="5"/>
  <c r="G34" i="5" s="1"/>
  <c r="I5" i="5"/>
  <c r="B32" i="5"/>
  <c r="B31" i="5"/>
  <c r="B30" i="5"/>
  <c r="H30" i="5" s="1"/>
  <c r="B29" i="5"/>
  <c r="H29" i="5" s="1"/>
  <c r="B28" i="5"/>
  <c r="H28" i="5" s="1"/>
  <c r="N28" i="5" s="1"/>
  <c r="B25" i="5"/>
  <c r="H25" i="5" s="1"/>
  <c r="N25" i="5" s="1"/>
  <c r="B24" i="5"/>
  <c r="H24" i="5" s="1"/>
  <c r="N24" i="5" s="1"/>
  <c r="B23" i="5"/>
  <c r="H23" i="5" s="1"/>
  <c r="N23" i="5" s="1"/>
  <c r="B22" i="5"/>
  <c r="B21" i="5"/>
  <c r="B18" i="5"/>
  <c r="H18" i="5" s="1"/>
  <c r="B17" i="5"/>
  <c r="H17" i="5" s="1"/>
  <c r="N17" i="5" s="1"/>
  <c r="B16" i="5"/>
  <c r="H16" i="5" s="1"/>
  <c r="N16" i="5" s="1"/>
  <c r="B15" i="5"/>
  <c r="H15" i="5" s="1"/>
  <c r="N15" i="5" s="1"/>
  <c r="B14" i="5"/>
  <c r="H14" i="5" s="1"/>
  <c r="N14" i="5" s="1"/>
  <c r="B13" i="5"/>
  <c r="H13" i="5" s="1"/>
  <c r="N13" i="5" s="1"/>
  <c r="B12" i="5"/>
  <c r="H12" i="5" s="1"/>
  <c r="N12" i="5" s="1"/>
  <c r="B11" i="5"/>
  <c r="H11" i="5" s="1"/>
  <c r="N11" i="5" s="1"/>
  <c r="B10" i="5"/>
  <c r="B9" i="5"/>
  <c r="H9" i="5" s="1"/>
  <c r="N9" i="5" s="1"/>
  <c r="B8" i="5"/>
  <c r="H8" i="5" s="1"/>
  <c r="N8" i="5" s="1"/>
  <c r="H41" i="5"/>
  <c r="C34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19" i="5"/>
  <c r="A18" i="5"/>
  <c r="A67" i="5" s="1"/>
  <c r="A17" i="5"/>
  <c r="A16" i="5"/>
  <c r="A15" i="5"/>
  <c r="A14" i="5"/>
  <c r="A13" i="5"/>
  <c r="A12" i="5"/>
  <c r="A11" i="5"/>
  <c r="C10" i="5"/>
  <c r="A10" i="5"/>
  <c r="A9" i="5"/>
  <c r="A8" i="5"/>
  <c r="A7" i="5"/>
  <c r="H6" i="5"/>
  <c r="N6" i="5" s="1"/>
  <c r="A1" i="5"/>
  <c r="M49" i="4"/>
  <c r="M44" i="4"/>
  <c r="M46" i="4" s="1"/>
  <c r="M43" i="4"/>
  <c r="H44" i="4"/>
  <c r="I29" i="4"/>
  <c r="K18" i="4"/>
  <c r="B44" i="4"/>
  <c r="B45" i="4"/>
  <c r="H45" i="4" s="1"/>
  <c r="B46" i="4"/>
  <c r="H46" i="4" s="1"/>
  <c r="B47" i="4"/>
  <c r="B48" i="4"/>
  <c r="H48" i="4" s="1"/>
  <c r="M48" i="4" s="1"/>
  <c r="B49" i="4"/>
  <c r="H49" i="4" s="1"/>
  <c r="B50" i="4"/>
  <c r="H50" i="4" s="1"/>
  <c r="B51" i="4"/>
  <c r="H51" i="4" s="1"/>
  <c r="B52" i="4"/>
  <c r="H52" i="4" s="1"/>
  <c r="B53" i="4"/>
  <c r="H53" i="4" s="1"/>
  <c r="B43" i="4"/>
  <c r="H43" i="4" s="1"/>
  <c r="E57" i="1"/>
  <c r="D57" i="1"/>
  <c r="E50" i="1"/>
  <c r="D50" i="1"/>
  <c r="M51" i="5" l="1"/>
  <c r="N29" i="5"/>
  <c r="A38" i="5"/>
  <c r="A1" i="8"/>
  <c r="A1" i="7"/>
  <c r="N51" i="5"/>
  <c r="E43" i="6"/>
  <c r="C31" i="6"/>
  <c r="C20" i="6"/>
  <c r="C10" i="6"/>
  <c r="C11" i="6" s="1"/>
  <c r="D8" i="6"/>
  <c r="H53" i="5"/>
  <c r="N48" i="5"/>
  <c r="B53" i="5"/>
  <c r="H34" i="5"/>
  <c r="N34" i="5" s="1"/>
  <c r="H10" i="5"/>
  <c r="N10" i="5" s="1"/>
  <c r="B26" i="5"/>
  <c r="B33" i="5" s="1"/>
  <c r="H22" i="5"/>
  <c r="N22" i="5" s="1"/>
  <c r="N26" i="5" s="1"/>
  <c r="N46" i="5"/>
  <c r="B19" i="5"/>
  <c r="H32" i="5"/>
  <c r="A38" i="4"/>
  <c r="C34" i="4"/>
  <c r="H34" i="4" s="1"/>
  <c r="M34" i="4" s="1"/>
  <c r="A34" i="4"/>
  <c r="C10" i="4"/>
  <c r="B32" i="4"/>
  <c r="B31" i="4"/>
  <c r="B30" i="4"/>
  <c r="B29" i="4"/>
  <c r="H29" i="4" s="1"/>
  <c r="B28" i="4"/>
  <c r="H28" i="4" s="1"/>
  <c r="H32" i="4" s="1"/>
  <c r="B25" i="4"/>
  <c r="H25" i="4" s="1"/>
  <c r="B24" i="4"/>
  <c r="H24" i="4" s="1"/>
  <c r="M24" i="4" s="1"/>
  <c r="B23" i="4"/>
  <c r="H23" i="4" s="1"/>
  <c r="B22" i="4"/>
  <c r="H22" i="4" s="1"/>
  <c r="B21" i="4"/>
  <c r="B18" i="4"/>
  <c r="B17" i="4"/>
  <c r="H17" i="4" s="1"/>
  <c r="M17" i="4" s="1"/>
  <c r="B16" i="4"/>
  <c r="H16" i="4" s="1"/>
  <c r="M16" i="4" s="1"/>
  <c r="B15" i="4"/>
  <c r="H15" i="4" s="1"/>
  <c r="M15" i="4" s="1"/>
  <c r="B14" i="4"/>
  <c r="H14" i="4" s="1"/>
  <c r="M14" i="4" s="1"/>
  <c r="B13" i="4"/>
  <c r="H13" i="4" s="1"/>
  <c r="M13" i="4" s="1"/>
  <c r="B12" i="4"/>
  <c r="H12" i="4" s="1"/>
  <c r="M12" i="4" s="1"/>
  <c r="B11" i="4"/>
  <c r="H11" i="4" s="1"/>
  <c r="M11" i="4" s="1"/>
  <c r="B10" i="4"/>
  <c r="B9" i="4"/>
  <c r="H9" i="4" s="1"/>
  <c r="M9" i="4" s="1"/>
  <c r="B8" i="4"/>
  <c r="H8" i="4" s="1"/>
  <c r="M6" i="4"/>
  <c r="H6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1" i="4"/>
  <c r="J34" i="2"/>
  <c r="G34" i="2"/>
  <c r="F35" i="2"/>
  <c r="D35" i="2"/>
  <c r="C34" i="2"/>
  <c r="E10" i="2" s="1"/>
  <c r="D34" i="2"/>
  <c r="A34" i="2"/>
  <c r="F10" i="2"/>
  <c r="B33" i="2"/>
  <c r="A33" i="2"/>
  <c r="B32" i="2"/>
  <c r="B28" i="2"/>
  <c r="G28" i="2" s="1"/>
  <c r="B29" i="2"/>
  <c r="B30" i="2"/>
  <c r="B31" i="2"/>
  <c r="B21" i="2"/>
  <c r="B22" i="2"/>
  <c r="B23" i="2"/>
  <c r="B24" i="2"/>
  <c r="B25" i="2"/>
  <c r="B8" i="2"/>
  <c r="G8" i="2" s="1"/>
  <c r="B9" i="2"/>
  <c r="B10" i="2"/>
  <c r="G10" i="2" s="1"/>
  <c r="B11" i="2"/>
  <c r="B12" i="2"/>
  <c r="B13" i="2"/>
  <c r="G13" i="2" s="1"/>
  <c r="J13" i="2" s="1"/>
  <c r="B14" i="2"/>
  <c r="B15" i="2"/>
  <c r="B16" i="2"/>
  <c r="B17" i="2"/>
  <c r="B18" i="2"/>
  <c r="A32" i="2"/>
  <c r="A30" i="2"/>
  <c r="A31" i="2"/>
  <c r="A26" i="2"/>
  <c r="A27" i="2"/>
  <c r="A28" i="2"/>
  <c r="A29" i="2"/>
  <c r="A19" i="2"/>
  <c r="A21" i="2"/>
  <c r="A22" i="2"/>
  <c r="A23" i="2"/>
  <c r="A24" i="2"/>
  <c r="A25" i="2"/>
  <c r="A8" i="2"/>
  <c r="A9" i="2"/>
  <c r="A10" i="2"/>
  <c r="A11" i="2"/>
  <c r="A12" i="2"/>
  <c r="A13" i="2"/>
  <c r="A14" i="2"/>
  <c r="A15" i="2"/>
  <c r="A16" i="2"/>
  <c r="A17" i="2"/>
  <c r="A18" i="2"/>
  <c r="A7" i="2"/>
  <c r="A1" i="2"/>
  <c r="J35" i="2" l="1"/>
  <c r="G35" i="2"/>
  <c r="E8" i="6"/>
  <c r="E39" i="6" s="1"/>
  <c r="D20" i="6"/>
  <c r="C21" i="6"/>
  <c r="C32" i="6"/>
  <c r="C33" i="6" s="1"/>
  <c r="H19" i="5"/>
  <c r="H26" i="5"/>
  <c r="H35" i="5" s="1"/>
  <c r="N53" i="5"/>
  <c r="M8" i="4"/>
  <c r="H19" i="4"/>
  <c r="H10" i="4"/>
  <c r="M10" i="4" s="1"/>
  <c r="J59" i="4"/>
  <c r="E11" i="8" s="1"/>
  <c r="E26" i="8" s="1"/>
  <c r="H18" i="4"/>
  <c r="M22" i="4"/>
  <c r="M26" i="4" s="1"/>
  <c r="H26" i="4"/>
  <c r="H35" i="4" s="1"/>
  <c r="B19" i="4"/>
  <c r="B26" i="4"/>
  <c r="B33" i="4" s="1"/>
  <c r="G19" i="2"/>
  <c r="J19" i="2" s="1"/>
  <c r="J28" i="2"/>
  <c r="J8" i="2"/>
  <c r="M28" i="4"/>
  <c r="B19" i="2"/>
  <c r="C34" i="6" l="1"/>
  <c r="B9" i="6"/>
  <c r="C22" i="6"/>
  <c r="D22" i="6" s="1"/>
  <c r="D21" i="6"/>
  <c r="D23" i="6" s="1"/>
  <c r="M35" i="5"/>
  <c r="K35" i="5"/>
  <c r="J29" i="4"/>
  <c r="I30" i="5" s="1"/>
  <c r="N30" i="5" s="1"/>
  <c r="N32" i="5" s="1"/>
  <c r="N35" i="5" s="1"/>
  <c r="J50" i="4"/>
  <c r="M50" i="4" s="1"/>
  <c r="M53" i="4" s="1"/>
  <c r="E28" i="8" s="1"/>
  <c r="L60" i="4"/>
  <c r="L18" i="4" s="1"/>
  <c r="M18" i="4"/>
  <c r="M19" i="4" s="1"/>
  <c r="L35" i="4" l="1"/>
  <c r="I18" i="5"/>
  <c r="D31" i="6"/>
  <c r="D43" i="6"/>
  <c r="F43" i="6" s="1"/>
  <c r="D9" i="6"/>
  <c r="J35" i="4"/>
  <c r="M29" i="4"/>
  <c r="N18" i="5" l="1"/>
  <c r="N19" i="5" s="1"/>
  <c r="M2" i="5"/>
  <c r="M32" i="4"/>
  <c r="M35" i="4" s="1"/>
  <c r="E13" i="8"/>
  <c r="E31" i="6"/>
  <c r="E9" i="6"/>
  <c r="D39" i="6" l="1"/>
  <c r="F39" i="6" s="1"/>
  <c r="B10" i="6"/>
  <c r="D10" i="6" l="1"/>
  <c r="B11" i="6"/>
  <c r="D32" i="6"/>
  <c r="E32" i="6" l="1"/>
  <c r="D11" i="6"/>
  <c r="E10" i="6"/>
  <c r="D33" i="6" l="1"/>
  <c r="B34" i="6"/>
  <c r="D34" i="6" l="1"/>
  <c r="E33" i="6"/>
</calcChain>
</file>

<file path=xl/sharedStrings.xml><?xml version="1.0" encoding="utf-8"?>
<sst xmlns="http://schemas.openxmlformats.org/spreadsheetml/2006/main" count="205" uniqueCount="116">
  <si>
    <t>EMPRESA TRANSICION 2014, C.A.</t>
  </si>
  <si>
    <t>BALANCE GENERAL COMPARATIVO</t>
  </si>
  <si>
    <t>AL 31 DE DICIEMBRE</t>
  </si>
  <si>
    <t>ACTIVO</t>
  </si>
  <si>
    <t>EFECTIVO</t>
  </si>
  <si>
    <t>CUENTAS POR COBRAR COMERCIALES</t>
  </si>
  <si>
    <t>CUENTAS POR COBRAR ACCIONISTAS</t>
  </si>
  <si>
    <t>INVENTARIOS</t>
  </si>
  <si>
    <t>EDIFICIOS</t>
  </si>
  <si>
    <t>MOBILIARIO</t>
  </si>
  <si>
    <t>FRANQUICIA</t>
  </si>
  <si>
    <t>DEPRECIACION ACUMULADA</t>
  </si>
  <si>
    <t>AMORTIZACION ACUMULADA</t>
  </si>
  <si>
    <t>SEGUROS PREPAGADOS</t>
  </si>
  <si>
    <t>GASTOS DE ORGANIZACIÓN</t>
  </si>
  <si>
    <t>TOTAL ACTIVO</t>
  </si>
  <si>
    <t>PASIVO</t>
  </si>
  <si>
    <t>CUENTAS POR PAGAR COMERCIALES</t>
  </si>
  <si>
    <t>PRESTAMOS POR PAGAR</t>
  </si>
  <si>
    <t>CONTRIBUCIONES SOCIALES POR PAGAR</t>
  </si>
  <si>
    <t>BENEFICIOS A LOS EMPLEADOS</t>
  </si>
  <si>
    <t>TOTAL PASIVO</t>
  </si>
  <si>
    <t>PATRIMONIO</t>
  </si>
  <si>
    <t>CAPITAL SOCIAL</t>
  </si>
  <si>
    <t>UTILIDAD DEL EJERCICIO</t>
  </si>
  <si>
    <t>UTILIDADES NO DISTRIBUIDAS</t>
  </si>
  <si>
    <t>RESERVA LEGAL</t>
  </si>
  <si>
    <t>TOTAL PATRIMONIO</t>
  </si>
  <si>
    <t>TOTAL PASIVO Y PATRIMONIO</t>
  </si>
  <si>
    <t>( importes en bolivares nominales historicos)</t>
  </si>
  <si>
    <t>Estado de Situación Financiera de Apertura ( ESFA)</t>
  </si>
  <si>
    <t>Al 31.12.2012</t>
  </si>
  <si>
    <t>Ajustes y/o Reclasificaciones por Errores Ven-PCGA</t>
  </si>
  <si>
    <t>DEBE</t>
  </si>
  <si>
    <t>HABER</t>
  </si>
  <si>
    <t>Saldos corregidos según VEN-PCGA</t>
  </si>
  <si>
    <t>SECCCION 35 TRANSICION ajustes y reclasificasiones</t>
  </si>
  <si>
    <t>Saldos según VEN-PCGA 31.12.2012</t>
  </si>
  <si>
    <t>Saldos según VEN-NIF-PYME 31.12.2012</t>
  </si>
  <si>
    <t>Suscripción de acciones por cobrar</t>
  </si>
  <si>
    <t xml:space="preserve">             CUENTAS POR COBRAR ACCIONISTAS</t>
  </si>
  <si>
    <t>P/R Para reclasificar el saldo de la Cuota no  Pagada de Capital, la cual fue registrada por error en el Activo.</t>
  </si>
  <si>
    <t>A1</t>
  </si>
  <si>
    <t xml:space="preserve"> </t>
  </si>
  <si>
    <t>TOTALES IGUALES</t>
  </si>
  <si>
    <t>VEN-PCGA</t>
  </si>
  <si>
    <t>Al 31.12.2013</t>
  </si>
  <si>
    <t>31.12.2013</t>
  </si>
  <si>
    <t xml:space="preserve">Saldos según VEN-PCGA </t>
  </si>
  <si>
    <t xml:space="preserve">Saldos según VEN-NIF-PYME </t>
  </si>
  <si>
    <t>INGRESOS POR VENTAS</t>
  </si>
  <si>
    <t>COSTO DE VENTA</t>
  </si>
  <si>
    <t>UTILIDAD BRUTA</t>
  </si>
  <si>
    <t>GASTOS DE ADMINISTRACION</t>
  </si>
  <si>
    <t>DEPRECIACION GASTOS</t>
  </si>
  <si>
    <t>AMORTIZACION GASTOS</t>
  </si>
  <si>
    <t>GASTOS  FINANCIEROS</t>
  </si>
  <si>
    <t>Estado de Resultado Integral</t>
  </si>
  <si>
    <t>del 01.01.2013 al 31.12.2013</t>
  </si>
  <si>
    <t>ESTADO DE RESULTADO COMPARATIVO</t>
  </si>
  <si>
    <t>AL CIERRE DEL 31 DE DICIEMBRE</t>
  </si>
  <si>
    <t>VEN-NIF</t>
  </si>
  <si>
    <t>Utilidades No Distribuidas</t>
  </si>
  <si>
    <t xml:space="preserve">                    GASTOS DE ORGANIZACIÓN</t>
  </si>
  <si>
    <t>º</t>
  </si>
  <si>
    <t>Al 31.12.2014</t>
  </si>
  <si>
    <t>31.12.2014</t>
  </si>
  <si>
    <t>2012/2013</t>
  </si>
  <si>
    <t xml:space="preserve">                    Suscripción de acciones por cobrar</t>
  </si>
  <si>
    <t>P/R reversion de asiento por cobro de cuota pendiente</t>
  </si>
  <si>
    <t>de capital</t>
  </si>
  <si>
    <t>A2</t>
  </si>
  <si>
    <t xml:space="preserve">                                    UTILIDADES NO DISTRIBUIDAS</t>
  </si>
  <si>
    <t>P/R desincorporación amortización de los gastos de organización del</t>
  </si>
  <si>
    <t>periodo registrados bajo DPC-2 y eliminados en al final del periodo de transiciòn</t>
  </si>
  <si>
    <t>PRESTAMO POR PAGAR</t>
  </si>
  <si>
    <t>ENTRADAS</t>
  </si>
  <si>
    <t>SALIDAS</t>
  </si>
  <si>
    <t>FLUJOS NETOS</t>
  </si>
  <si>
    <t>Inicial</t>
  </si>
  <si>
    <t>TASA DE INTERES EFECTIVA</t>
  </si>
  <si>
    <t>TABLA DE AMORTIZACIÓN FINANCIERA (TASA EFECTIVA)</t>
  </si>
  <si>
    <t>A TASA NOMINAL</t>
  </si>
  <si>
    <t>Intereses</t>
  </si>
  <si>
    <t>Pago</t>
  </si>
  <si>
    <t>Amortización</t>
  </si>
  <si>
    <t>Pendiente</t>
  </si>
  <si>
    <t>SALDO SEGÚN</t>
  </si>
  <si>
    <t>AJUSTE</t>
  </si>
  <si>
    <t>ANALISIS</t>
  </si>
  <si>
    <t>LIBROS</t>
  </si>
  <si>
    <t>GASTOS FINANCIEROS</t>
  </si>
  <si>
    <t>TABLA DE AMORTIZACION A TASA NOMINAL</t>
  </si>
  <si>
    <t>CALCULO DE LA TASA DE INTERÉS EFECTIVA</t>
  </si>
  <si>
    <t>p/r Reconocimiento y medición del instrumento financiero pasivo</t>
  </si>
  <si>
    <t>por el método del costo amortizado</t>
  </si>
  <si>
    <t xml:space="preserve"> PRESTAMO POR PAGAR</t>
  </si>
  <si>
    <t>A1;A2</t>
  </si>
  <si>
    <t>CONCILIACION DEL PATRIMONIO A LA FECHA DE LA TRANSICION-ESFA</t>
  </si>
  <si>
    <t>AL 31.12.2012</t>
  </si>
  <si>
    <t>SALDO DEL PATRIMONIO según VEN-PCGA</t>
  </si>
  <si>
    <t>SALDO DEL PATRIMONIO según VEN-NIF-PYME</t>
  </si>
  <si>
    <t>ERRORES Y RECLASIFICAIONES VEN-PCGA</t>
  </si>
  <si>
    <t>CAMBIO DE POLITICAS CONTABLES VEN-NIF-PYME</t>
  </si>
  <si>
    <t>menos:</t>
  </si>
  <si>
    <t>CONCILIACION DEL PATRIMONIO AL FINAL DEL PERIODO DE TRANSICION</t>
  </si>
  <si>
    <t>AL 31.12.2013</t>
  </si>
  <si>
    <t>ESFA</t>
  </si>
  <si>
    <t>P/R desincorporación de los gastos de organización del activo de la entidad por no cumplir con requisitos exigidos en la seccion 2 y 18 de la NIIF para las PYMES estando registrados segùn la DPC-2</t>
  </si>
  <si>
    <t>CONCILIACION DEL RESULTADO AL FINAL DEL PERIODO DE TRANSICION</t>
  </si>
  <si>
    <t>DEL 01.01.2013 AL 31.12.2013</t>
  </si>
  <si>
    <t>SALDO DEL RESULTADO según VEN-PCGA</t>
  </si>
  <si>
    <t>SALDO DEL RESULTADO según VEN-NIF-PYME</t>
  </si>
  <si>
    <t>RESULTADO DEL EJERCICIO</t>
  </si>
  <si>
    <t xml:space="preserve">Estado de Situación Financiera  </t>
  </si>
  <si>
    <t>del 01.01.2014 al 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</si>
</sst>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\ &quot;€&quot;;[Red]\-#,##0.00\ &quot;€&quot;"/>
    <numFmt numFmtId="165" formatCode="_-* #,##0.00\ _€_-;\-* #,##0.00\ _€_-;_-* &quot;-&quot;??\ _€_-;_-@_-"/>
    <numFmt numFmtId="166" formatCode="#,##0;\(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sz val="11"/>
      <name val="Century Gothic"/>
      <family val="2"/>
    </font>
    <font>
      <b/>
      <sz val="8"/>
      <name val="Calibri"/>
      <family val="2"/>
      <scheme val="minor"/>
    </font>
    <font>
      <b/>
      <sz val="12"/>
      <name val="Century Gothic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3">
    <xf numFmtId="0" fontId="0" fillId="0" borderId="0" xfId="0"/>
    <xf numFmtId="165" fontId="0" fillId="0" borderId="0" xfId="1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2" borderId="9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6" fillId="0" borderId="18" xfId="0" applyFont="1" applyBorder="1"/>
    <xf numFmtId="0" fontId="0" fillId="0" borderId="19" xfId="0" applyBorder="1"/>
    <xf numFmtId="165" fontId="5" fillId="0" borderId="18" xfId="1" applyFont="1" applyBorder="1"/>
    <xf numFmtId="0" fontId="9" fillId="0" borderId="0" xfId="0" applyFont="1" applyBorder="1" applyAlignment="1">
      <alignment horizontal="center" wrapText="1"/>
    </xf>
    <xf numFmtId="0" fontId="7" fillId="0" borderId="18" xfId="0" applyFont="1" applyBorder="1"/>
    <xf numFmtId="165" fontId="8" fillId="0" borderId="0" xfId="0" applyNumberFormat="1" applyFont="1" applyBorder="1"/>
    <xf numFmtId="0" fontId="5" fillId="0" borderId="18" xfId="0" applyFont="1" applyBorder="1"/>
    <xf numFmtId="165" fontId="2" fillId="0" borderId="0" xfId="0" applyNumberFormat="1" applyFont="1" applyBorder="1"/>
    <xf numFmtId="0" fontId="8" fillId="0" borderId="20" xfId="0" applyFont="1" applyBorder="1"/>
    <xf numFmtId="0" fontId="0" fillId="0" borderId="12" xfId="0" applyBorder="1"/>
    <xf numFmtId="165" fontId="10" fillId="0" borderId="12" xfId="1" applyFont="1" applyBorder="1"/>
    <xf numFmtId="165" fontId="8" fillId="0" borderId="12" xfId="0" applyNumberFormat="1" applyFont="1" applyBorder="1"/>
    <xf numFmtId="0" fontId="2" fillId="0" borderId="15" xfId="0" applyFont="1" applyBorder="1"/>
    <xf numFmtId="0" fontId="5" fillId="0" borderId="16" xfId="0" applyFont="1" applyBorder="1"/>
    <xf numFmtId="165" fontId="0" fillId="0" borderId="16" xfId="1" applyFont="1" applyBorder="1"/>
    <xf numFmtId="0" fontId="0" fillId="0" borderId="17" xfId="0" applyBorder="1"/>
    <xf numFmtId="0" fontId="2" fillId="0" borderId="18" xfId="0" applyFont="1" applyBorder="1"/>
    <xf numFmtId="0" fontId="2" fillId="0" borderId="0" xfId="0" applyFont="1" applyBorder="1" applyAlignment="1">
      <alignment horizontal="center" wrapText="1"/>
    </xf>
    <xf numFmtId="0" fontId="6" fillId="0" borderId="20" xfId="0" applyFont="1" applyBorder="1"/>
    <xf numFmtId="165" fontId="2" fillId="0" borderId="12" xfId="0" applyNumberFormat="1" applyFont="1" applyBorder="1"/>
    <xf numFmtId="49" fontId="5" fillId="0" borderId="12" xfId="0" applyNumberFormat="1" applyFont="1" applyBorder="1" applyAlignment="1">
      <alignment horizontal="center"/>
    </xf>
    <xf numFmtId="0" fontId="0" fillId="0" borderId="13" xfId="0" applyBorder="1"/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164" fontId="4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4" fontId="4" fillId="0" borderId="0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166" fontId="13" fillId="0" borderId="1" xfId="2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66" fontId="13" fillId="0" borderId="0" xfId="2" applyNumberFormat="1" applyFont="1" applyBorder="1" applyAlignment="1">
      <alignment horizontal="right"/>
    </xf>
    <xf numFmtId="10" fontId="13" fillId="0" borderId="0" xfId="3" applyNumberFormat="1" applyFont="1" applyBorder="1" applyAlignment="1">
      <alignment horizontal="right"/>
    </xf>
    <xf numFmtId="165" fontId="15" fillId="0" borderId="0" xfId="0" applyNumberFormat="1" applyFont="1" applyFill="1" applyBorder="1"/>
    <xf numFmtId="0" fontId="4" fillId="0" borderId="0" xfId="0" applyNumberFormat="1" applyFont="1" applyFill="1" applyBorder="1"/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4" fillId="5" borderId="0" xfId="0" applyFont="1" applyFill="1" applyAlignment="1">
      <alignment horizontal="center" vertical="center"/>
    </xf>
    <xf numFmtId="3" fontId="4" fillId="0" borderId="0" xfId="0" applyNumberFormat="1" applyFont="1" applyFill="1" applyBorder="1"/>
    <xf numFmtId="0" fontId="4" fillId="0" borderId="0" xfId="0" applyFont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5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/>
    <xf numFmtId="0" fontId="17" fillId="0" borderId="0" xfId="0" applyFont="1" applyFill="1" applyBorder="1" applyAlignment="1">
      <alignment horizontal="left"/>
    </xf>
    <xf numFmtId="166" fontId="13" fillId="0" borderId="8" xfId="2" applyNumberFormat="1" applyFont="1" applyBorder="1" applyAlignment="1">
      <alignment horizontal="right"/>
    </xf>
    <xf numFmtId="166" fontId="13" fillId="0" borderId="11" xfId="2" applyNumberFormat="1" applyFont="1" applyBorder="1" applyAlignment="1">
      <alignment horizontal="right"/>
    </xf>
    <xf numFmtId="166" fontId="13" fillId="0" borderId="21" xfId="2" applyNumberFormat="1" applyFont="1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2" fillId="0" borderId="0" xfId="0" applyFont="1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0" fontId="2" fillId="0" borderId="4" xfId="0" applyFont="1" applyBorder="1" applyAlignment="1">
      <alignment horizontal="center"/>
    </xf>
    <xf numFmtId="165" fontId="8" fillId="0" borderId="22" xfId="0" applyNumberFormat="1" applyFont="1" applyBorder="1"/>
    <xf numFmtId="165" fontId="8" fillId="0" borderId="23" xfId="0" applyNumberFormat="1" applyFont="1" applyBorder="1"/>
    <xf numFmtId="3" fontId="4" fillId="0" borderId="17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16" fillId="0" borderId="14" xfId="0" applyFont="1" applyBorder="1"/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/>
    <xf numFmtId="165" fontId="10" fillId="0" borderId="0" xfId="0" applyNumberFormat="1" applyFont="1"/>
    <xf numFmtId="0" fontId="19" fillId="0" borderId="0" xfId="0" applyFont="1"/>
    <xf numFmtId="0" fontId="20" fillId="0" borderId="15" xfId="0" applyFont="1" applyBorder="1"/>
    <xf numFmtId="0" fontId="20" fillId="0" borderId="18" xfId="0" applyFont="1" applyBorder="1"/>
    <xf numFmtId="0" fontId="20" fillId="0" borderId="20" xfId="0" applyFont="1" applyBorder="1"/>
    <xf numFmtId="0" fontId="21" fillId="0" borderId="0" xfId="0" applyFont="1"/>
    <xf numFmtId="165" fontId="21" fillId="0" borderId="0" xfId="0" applyNumberFormat="1" applyFont="1"/>
    <xf numFmtId="0" fontId="1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/>
    <xf numFmtId="165" fontId="22" fillId="0" borderId="0" xfId="1" applyFont="1"/>
    <xf numFmtId="165" fontId="4" fillId="0" borderId="0" xfId="0" applyNumberFormat="1" applyFont="1"/>
    <xf numFmtId="0" fontId="23" fillId="0" borderId="0" xfId="0" applyFont="1" applyAlignment="1">
      <alignment horizontal="center" wrapText="1"/>
    </xf>
    <xf numFmtId="0" fontId="24" fillId="0" borderId="0" xfId="0" applyFont="1"/>
    <xf numFmtId="165" fontId="25" fillId="0" borderId="0" xfId="0" applyNumberFormat="1" applyFont="1"/>
    <xf numFmtId="0" fontId="22" fillId="0" borderId="0" xfId="0" applyFont="1"/>
    <xf numFmtId="0" fontId="25" fillId="0" borderId="0" xfId="0" applyFont="1"/>
    <xf numFmtId="165" fontId="26" fillId="0" borderId="0" xfId="1" applyFont="1"/>
    <xf numFmtId="165" fontId="4" fillId="0" borderId="0" xfId="1" applyFont="1"/>
    <xf numFmtId="0" fontId="15" fillId="0" borderId="0" xfId="0" applyFont="1"/>
    <xf numFmtId="0" fontId="15" fillId="0" borderId="0" xfId="0" applyFont="1" applyAlignment="1">
      <alignment horizontal="center"/>
    </xf>
    <xf numFmtId="165" fontId="15" fillId="0" borderId="0" xfId="0" applyNumberFormat="1" applyFont="1"/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7" fillId="0" borderId="0" xfId="0" applyFont="1" applyAlignment="1">
      <alignment horizontal="right" vertical="center"/>
    </xf>
    <xf numFmtId="3" fontId="27" fillId="0" borderId="22" xfId="0" applyNumberFormat="1" applyFont="1" applyBorder="1" applyAlignment="1">
      <alignment horizontal="right" vertical="center"/>
    </xf>
    <xf numFmtId="3" fontId="27" fillId="0" borderId="19" xfId="0" applyNumberFormat="1" applyFont="1" applyBorder="1" applyAlignment="1">
      <alignment horizontal="right" vertical="center"/>
    </xf>
    <xf numFmtId="10" fontId="28" fillId="4" borderId="1" xfId="3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30" fillId="0" borderId="0" xfId="0" applyFont="1"/>
    <xf numFmtId="0" fontId="29" fillId="0" borderId="6" xfId="0" applyFont="1" applyBorder="1" applyAlignment="1">
      <alignment horizontal="center" wrapText="1"/>
    </xf>
    <xf numFmtId="165" fontId="30" fillId="0" borderId="0" xfId="0" applyNumberFormat="1" applyFont="1"/>
    <xf numFmtId="0" fontId="31" fillId="0" borderId="0" xfId="0" applyFont="1" applyAlignment="1">
      <alignment horizontal="center" wrapText="1"/>
    </xf>
    <xf numFmtId="165" fontId="32" fillId="0" borderId="0" xfId="0" applyNumberFormat="1" applyFont="1"/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5" fontId="22" fillId="0" borderId="0" xfId="0" applyNumberFormat="1" applyFont="1"/>
    <xf numFmtId="165" fontId="22" fillId="0" borderId="2" xfId="0" applyNumberFormat="1" applyFont="1" applyBorder="1"/>
    <xf numFmtId="165" fontId="11" fillId="2" borderId="3" xfId="0" applyNumberFormat="1" applyFont="1" applyFill="1" applyBorder="1"/>
    <xf numFmtId="165" fontId="11" fillId="0" borderId="2" xfId="0" applyNumberFormat="1" applyFont="1" applyBorder="1"/>
    <xf numFmtId="0" fontId="22" fillId="0" borderId="0" xfId="0" applyFont="1" applyBorder="1"/>
    <xf numFmtId="49" fontId="22" fillId="0" borderId="0" xfId="0" applyNumberFormat="1" applyFont="1" applyBorder="1" applyAlignment="1">
      <alignment horizontal="center"/>
    </xf>
    <xf numFmtId="0" fontId="30" fillId="0" borderId="0" xfId="0" applyFont="1" applyBorder="1"/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0" fontId="30" fillId="0" borderId="16" xfId="0" applyFont="1" applyBorder="1"/>
    <xf numFmtId="0" fontId="30" fillId="0" borderId="17" xfId="0" applyFont="1" applyBorder="1"/>
    <xf numFmtId="0" fontId="30" fillId="0" borderId="19" xfId="0" applyFont="1" applyBorder="1"/>
    <xf numFmtId="0" fontId="30" fillId="0" borderId="18" xfId="0" applyFont="1" applyBorder="1"/>
    <xf numFmtId="0" fontId="29" fillId="0" borderId="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2" xfId="0" applyFont="1" applyBorder="1"/>
    <xf numFmtId="165" fontId="30" fillId="0" borderId="22" xfId="0" applyNumberFormat="1" applyFont="1" applyBorder="1"/>
    <xf numFmtId="165" fontId="30" fillId="0" borderId="0" xfId="0" applyNumberFormat="1" applyFont="1" applyBorder="1"/>
    <xf numFmtId="0" fontId="31" fillId="0" borderId="0" xfId="0" applyFont="1" applyBorder="1" applyAlignment="1">
      <alignment horizontal="center" wrapText="1"/>
    </xf>
    <xf numFmtId="165" fontId="32" fillId="0" borderId="22" xfId="0" applyNumberFormat="1" applyFont="1" applyBorder="1"/>
    <xf numFmtId="165" fontId="32" fillId="0" borderId="0" xfId="0" applyNumberFormat="1" applyFont="1" applyBorder="1"/>
    <xf numFmtId="165" fontId="29" fillId="0" borderId="22" xfId="0" applyNumberFormat="1" applyFont="1" applyBorder="1"/>
    <xf numFmtId="165" fontId="29" fillId="0" borderId="0" xfId="0" applyNumberFormat="1" applyFont="1" applyBorder="1"/>
    <xf numFmtId="0" fontId="0" fillId="0" borderId="16" xfId="0" applyFont="1" applyBorder="1"/>
    <xf numFmtId="0" fontId="0" fillId="0" borderId="15" xfId="0" applyFont="1" applyBorder="1"/>
    <xf numFmtId="0" fontId="0" fillId="0" borderId="22" xfId="0" applyFont="1" applyBorder="1"/>
    <xf numFmtId="165" fontId="0" fillId="0" borderId="22" xfId="0" applyNumberFormat="1" applyFont="1" applyBorder="1"/>
    <xf numFmtId="0" fontId="0" fillId="0" borderId="18" xfId="0" applyFont="1" applyBorder="1"/>
    <xf numFmtId="165" fontId="0" fillId="0" borderId="22" xfId="1" applyFont="1" applyBorder="1"/>
    <xf numFmtId="165" fontId="8" fillId="0" borderId="22" xfId="1" applyFont="1" applyBorder="1"/>
    <xf numFmtId="165" fontId="2" fillId="0" borderId="22" xfId="1" applyFont="1" applyBorder="1"/>
    <xf numFmtId="165" fontId="8" fillId="0" borderId="23" xfId="1" applyFont="1" applyBorder="1"/>
    <xf numFmtId="165" fontId="6" fillId="0" borderId="16" xfId="1" applyFont="1" applyBorder="1"/>
    <xf numFmtId="165" fontId="6" fillId="0" borderId="0" xfId="1" applyFont="1" applyBorder="1"/>
    <xf numFmtId="165" fontId="2" fillId="0" borderId="0" xfId="1" applyFont="1" applyBorder="1" applyAlignment="1">
      <alignment horizontal="center" wrapText="1"/>
    </xf>
    <xf numFmtId="165" fontId="5" fillId="0" borderId="12" xfId="1" applyFont="1" applyBorder="1"/>
    <xf numFmtId="165" fontId="0" fillId="0" borderId="14" xfId="1" applyFont="1" applyBorder="1"/>
    <xf numFmtId="165" fontId="0" fillId="0" borderId="0" xfId="0" applyNumberFormat="1" applyFont="1" applyBorder="1"/>
    <xf numFmtId="165" fontId="1" fillId="0" borderId="22" xfId="1" applyFont="1" applyBorder="1"/>
    <xf numFmtId="165" fontId="1" fillId="0" borderId="0" xfId="0" applyNumberFormat="1" applyFont="1" applyBorder="1"/>
    <xf numFmtId="0" fontId="1" fillId="0" borderId="0" xfId="0" applyFont="1" applyBorder="1"/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3" fontId="0" fillId="0" borderId="0" xfId="0" applyNumberFormat="1" applyFont="1" applyBorder="1"/>
    <xf numFmtId="165" fontId="12" fillId="0" borderId="14" xfId="1" applyFont="1" applyBorder="1" applyAlignment="1">
      <alignment horizontal="right"/>
    </xf>
    <xf numFmtId="165" fontId="27" fillId="0" borderId="22" xfId="1" applyFont="1" applyBorder="1" applyAlignment="1">
      <alignment horizontal="right" vertical="center"/>
    </xf>
    <xf numFmtId="165" fontId="27" fillId="0" borderId="19" xfId="1" applyFont="1" applyBorder="1" applyAlignment="1">
      <alignment horizontal="right" vertical="center"/>
    </xf>
    <xf numFmtId="165" fontId="12" fillId="0" borderId="22" xfId="1" applyFont="1" applyFill="1" applyBorder="1" applyAlignment="1">
      <alignment horizontal="right"/>
    </xf>
    <xf numFmtId="165" fontId="12" fillId="0" borderId="0" xfId="1" applyFont="1" applyFill="1" applyBorder="1" applyAlignment="1">
      <alignment horizontal="right"/>
    </xf>
    <xf numFmtId="165" fontId="12" fillId="0" borderId="23" xfId="1" applyFont="1" applyFill="1" applyBorder="1" applyAlignment="1">
      <alignment horizontal="right"/>
    </xf>
    <xf numFmtId="165" fontId="12" fillId="0" borderId="12" xfId="1" applyFont="1" applyFill="1" applyBorder="1" applyAlignment="1">
      <alignment horizontal="right"/>
    </xf>
    <xf numFmtId="165" fontId="18" fillId="0" borderId="4" xfId="1" applyFont="1" applyBorder="1" applyAlignment="1">
      <alignment horizontal="right"/>
    </xf>
    <xf numFmtId="165" fontId="12" fillId="0" borderId="5" xfId="1" applyFont="1" applyBorder="1" applyAlignment="1">
      <alignment horizontal="right"/>
    </xf>
    <xf numFmtId="165" fontId="4" fillId="0" borderId="0" xfId="1" applyFont="1" applyFill="1" applyBorder="1"/>
    <xf numFmtId="165" fontId="4" fillId="0" borderId="0" xfId="1" applyFont="1" applyBorder="1"/>
    <xf numFmtId="165" fontId="13" fillId="3" borderId="10" xfId="1" applyFont="1" applyFill="1" applyBorder="1"/>
    <xf numFmtId="165" fontId="13" fillId="3" borderId="10" xfId="1" applyFont="1" applyFill="1" applyBorder="1" applyAlignment="1">
      <alignment horizontal="center"/>
    </xf>
    <xf numFmtId="165" fontId="13" fillId="3" borderId="10" xfId="1" applyFont="1" applyFill="1" applyBorder="1" applyAlignment="1">
      <alignment horizontal="center" vertical="center"/>
    </xf>
    <xf numFmtId="165" fontId="13" fillId="3" borderId="11" xfId="1" applyFont="1" applyFill="1" applyBorder="1"/>
    <xf numFmtId="165" fontId="13" fillId="3" borderId="11" xfId="1" applyFont="1" applyFill="1" applyBorder="1" applyAlignment="1">
      <alignment horizontal="center"/>
    </xf>
    <xf numFmtId="165" fontId="13" fillId="3" borderId="11" xfId="1" applyFont="1" applyFill="1" applyBorder="1" applyAlignment="1">
      <alignment horizontal="center" vertical="center"/>
    </xf>
    <xf numFmtId="165" fontId="13" fillId="0" borderId="1" xfId="1" applyFont="1" applyBorder="1"/>
    <xf numFmtId="165" fontId="13" fillId="0" borderId="1" xfId="1" applyFont="1" applyBorder="1" applyAlignment="1">
      <alignment horizontal="right"/>
    </xf>
    <xf numFmtId="0" fontId="0" fillId="0" borderId="17" xfId="0" applyFont="1" applyBorder="1"/>
    <xf numFmtId="0" fontId="0" fillId="0" borderId="19" xfId="0" applyFont="1" applyBorder="1"/>
    <xf numFmtId="0" fontId="0" fillId="0" borderId="12" xfId="0" applyFont="1" applyBorder="1"/>
    <xf numFmtId="0" fontId="0" fillId="0" borderId="13" xfId="0" applyFont="1" applyBorder="1"/>
    <xf numFmtId="165" fontId="1" fillId="0" borderId="14" xfId="1" applyFont="1" applyBorder="1"/>
    <xf numFmtId="165" fontId="1" fillId="0" borderId="14" xfId="0" applyNumberFormat="1" applyFont="1" applyBorder="1"/>
    <xf numFmtId="0" fontId="1" fillId="0" borderId="14" xfId="0" applyFont="1" applyBorder="1"/>
    <xf numFmtId="165" fontId="1" fillId="0" borderId="22" xfId="0" applyNumberFormat="1" applyFont="1" applyBorder="1"/>
    <xf numFmtId="0" fontId="1" fillId="0" borderId="22" xfId="0" applyFont="1" applyBorder="1"/>
    <xf numFmtId="0" fontId="1" fillId="0" borderId="12" xfId="0" applyFont="1" applyBorder="1"/>
    <xf numFmtId="0" fontId="1" fillId="0" borderId="23" xfId="0" applyFont="1" applyBorder="1"/>
    <xf numFmtId="165" fontId="0" fillId="0" borderId="12" xfId="0" applyNumberFormat="1" applyFont="1" applyBorder="1"/>
  </cellXfs>
  <cellStyles count="4">
    <cellStyle name="Millares" xfId="1" builtinId="3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8"/>
  <sheetViews>
    <sheetView topLeftCell="A9" zoomScale="80" zoomScaleNormal="80" workbookViewId="0">
      <selection activeCell="E25" sqref="E25"/>
    </sheetView>
  </sheetViews>
  <sheetFormatPr baseColWidth="10" defaultRowHeight="15" x14ac:dyDescent="0.25"/>
  <cols>
    <col min="1" max="1" width="11.42578125" style="3"/>
    <col min="2" max="2" width="48.42578125" style="3" bestFit="1" customWidth="1"/>
    <col min="3" max="5" width="17.85546875" style="3" bestFit="1" customWidth="1"/>
    <col min="6" max="6" width="11.42578125" style="3"/>
    <col min="7" max="7" width="16.5703125" style="3" customWidth="1"/>
    <col min="8" max="8" width="15.7109375" style="3" customWidth="1"/>
    <col min="9" max="16384" width="11.42578125" style="3"/>
  </cols>
  <sheetData>
    <row r="2" spans="2:8" ht="16.5" x14ac:dyDescent="0.3">
      <c r="B2" s="96" t="s">
        <v>0</v>
      </c>
      <c r="C2" s="102"/>
      <c r="D2" s="102"/>
      <c r="E2" s="102"/>
    </row>
    <row r="3" spans="2:8" ht="16.5" x14ac:dyDescent="0.3">
      <c r="B3" s="96" t="s">
        <v>1</v>
      </c>
      <c r="C3" s="102"/>
      <c r="D3" s="102"/>
      <c r="E3" s="102"/>
    </row>
    <row r="4" spans="2:8" ht="16.5" x14ac:dyDescent="0.3">
      <c r="B4" s="96" t="s">
        <v>2</v>
      </c>
      <c r="C4" s="102"/>
      <c r="D4" s="102"/>
      <c r="E4" s="102"/>
    </row>
    <row r="5" spans="2:8" ht="16.5" x14ac:dyDescent="0.3">
      <c r="B5" s="96" t="s">
        <v>29</v>
      </c>
      <c r="C5" s="102" t="s">
        <v>107</v>
      </c>
      <c r="D5" s="102"/>
      <c r="E5" s="102"/>
      <c r="G5" s="3" t="s">
        <v>25</v>
      </c>
    </row>
    <row r="6" spans="2:8" ht="16.5" x14ac:dyDescent="0.3">
      <c r="B6" s="96"/>
      <c r="C6" s="102"/>
      <c r="D6" s="102"/>
      <c r="E6" s="102"/>
    </row>
    <row r="7" spans="2:8" ht="16.5" x14ac:dyDescent="0.3">
      <c r="B7" s="102"/>
      <c r="C7" s="8">
        <v>2012</v>
      </c>
      <c r="D7" s="8">
        <v>2013</v>
      </c>
      <c r="E7" s="8">
        <v>2014</v>
      </c>
      <c r="H7" s="98">
        <f>+D57</f>
        <v>-2600</v>
      </c>
    </row>
    <row r="8" spans="2:8" ht="16.5" x14ac:dyDescent="0.3">
      <c r="B8" s="96" t="s">
        <v>3</v>
      </c>
      <c r="C8" s="102"/>
      <c r="D8" s="102"/>
      <c r="E8" s="102"/>
      <c r="H8" s="98">
        <f>+E57</f>
        <v>-12550</v>
      </c>
    </row>
    <row r="9" spans="2:8" ht="16.5" x14ac:dyDescent="0.3">
      <c r="B9" s="102" t="s">
        <v>4</v>
      </c>
      <c r="C9" s="136">
        <v>70000</v>
      </c>
      <c r="D9" s="136">
        <v>31600</v>
      </c>
      <c r="E9" s="136">
        <v>21303</v>
      </c>
      <c r="H9" s="98">
        <f>SUM(H7:H8)</f>
        <v>-15150</v>
      </c>
    </row>
    <row r="10" spans="2:8" ht="16.5" x14ac:dyDescent="0.3">
      <c r="B10" s="102" t="s">
        <v>5</v>
      </c>
      <c r="C10" s="136"/>
      <c r="D10" s="136">
        <v>6000</v>
      </c>
      <c r="E10" s="136">
        <v>21000</v>
      </c>
    </row>
    <row r="11" spans="2:8" ht="16.5" x14ac:dyDescent="0.3">
      <c r="B11" s="102" t="s">
        <v>6</v>
      </c>
      <c r="C11" s="136">
        <v>50000</v>
      </c>
      <c r="D11" s="136">
        <v>50000</v>
      </c>
      <c r="E11" s="136">
        <v>0</v>
      </c>
    </row>
    <row r="12" spans="2:8" ht="16.5" x14ac:dyDescent="0.3">
      <c r="B12" s="102" t="s">
        <v>7</v>
      </c>
      <c r="C12" s="136"/>
      <c r="D12" s="136">
        <v>2000</v>
      </c>
      <c r="E12" s="136">
        <v>18750</v>
      </c>
    </row>
    <row r="13" spans="2:8" ht="16.5" x14ac:dyDescent="0.3">
      <c r="B13" s="102" t="s">
        <v>8</v>
      </c>
      <c r="C13" s="136"/>
      <c r="D13" s="136"/>
      <c r="E13" s="136">
        <v>160000</v>
      </c>
      <c r="F13" s="98"/>
      <c r="G13" s="98"/>
    </row>
    <row r="14" spans="2:8" ht="16.5" x14ac:dyDescent="0.3">
      <c r="B14" s="102" t="s">
        <v>9</v>
      </c>
      <c r="C14" s="136">
        <v>30000</v>
      </c>
      <c r="D14" s="136">
        <v>30000</v>
      </c>
      <c r="E14" s="136">
        <v>30000</v>
      </c>
    </row>
    <row r="15" spans="2:8" ht="16.5" x14ac:dyDescent="0.3">
      <c r="B15" s="102" t="s">
        <v>10</v>
      </c>
      <c r="C15" s="136"/>
      <c r="D15" s="136">
        <v>40000</v>
      </c>
      <c r="E15" s="136">
        <v>40000</v>
      </c>
    </row>
    <row r="16" spans="2:8" ht="16.5" x14ac:dyDescent="0.3">
      <c r="B16" s="102" t="s">
        <v>11</v>
      </c>
      <c r="C16" s="136"/>
      <c r="D16" s="136">
        <v>-5400</v>
      </c>
      <c r="E16" s="136">
        <v>-16800</v>
      </c>
      <c r="F16" s="98"/>
      <c r="G16" s="98"/>
    </row>
    <row r="17" spans="2:5" ht="16.5" x14ac:dyDescent="0.3">
      <c r="B17" s="102" t="s">
        <v>12</v>
      </c>
      <c r="C17" s="136"/>
      <c r="D17" s="136">
        <v>-2000</v>
      </c>
      <c r="E17" s="136">
        <v>-6000</v>
      </c>
    </row>
    <row r="18" spans="2:5" ht="16.5" x14ac:dyDescent="0.3">
      <c r="B18" s="102" t="s">
        <v>13</v>
      </c>
      <c r="C18" s="136"/>
      <c r="D18" s="136">
        <v>3000</v>
      </c>
      <c r="E18" s="136">
        <v>5000</v>
      </c>
    </row>
    <row r="19" spans="2:5" ht="16.5" x14ac:dyDescent="0.3">
      <c r="B19" s="102" t="s">
        <v>14</v>
      </c>
      <c r="C19" s="137"/>
      <c r="D19" s="137">
        <v>10800</v>
      </c>
      <c r="E19" s="137">
        <v>8400</v>
      </c>
    </row>
    <row r="20" spans="2:5" ht="16.5" x14ac:dyDescent="0.3">
      <c r="B20" s="102"/>
      <c r="C20" s="136"/>
      <c r="D20" s="136"/>
      <c r="E20" s="136"/>
    </row>
    <row r="21" spans="2:5" ht="15.75" thickBot="1" x14ac:dyDescent="0.3">
      <c r="B21" s="96" t="s">
        <v>15</v>
      </c>
      <c r="C21" s="138">
        <v>150000</v>
      </c>
      <c r="D21" s="138">
        <v>166000</v>
      </c>
      <c r="E21" s="138">
        <v>281653</v>
      </c>
    </row>
    <row r="22" spans="2:5" ht="17.25" thickTop="1" x14ac:dyDescent="0.3">
      <c r="B22" s="102"/>
      <c r="C22" s="136"/>
      <c r="D22" s="136"/>
      <c r="E22" s="136"/>
    </row>
    <row r="23" spans="2:5" ht="16.5" x14ac:dyDescent="0.3">
      <c r="B23" s="96" t="s">
        <v>16</v>
      </c>
      <c r="C23" s="136"/>
      <c r="D23" s="136"/>
      <c r="E23" s="136"/>
    </row>
    <row r="24" spans="2:5" ht="16.5" x14ac:dyDescent="0.3">
      <c r="B24" s="102" t="s">
        <v>17</v>
      </c>
      <c r="C24" s="136"/>
      <c r="D24" s="136">
        <v>16600</v>
      </c>
      <c r="E24" s="136">
        <v>6000</v>
      </c>
    </row>
    <row r="25" spans="2:5" ht="16.5" x14ac:dyDescent="0.3">
      <c r="B25" s="102" t="s">
        <v>18</v>
      </c>
      <c r="C25" s="136"/>
      <c r="D25" s="136"/>
      <c r="E25" s="136">
        <v>106803</v>
      </c>
    </row>
    <row r="26" spans="2:5" ht="16.5" x14ac:dyDescent="0.3">
      <c r="B26" s="102" t="s">
        <v>19</v>
      </c>
      <c r="C26" s="136"/>
      <c r="D26" s="136">
        <v>2000</v>
      </c>
      <c r="E26" s="136">
        <v>4000</v>
      </c>
    </row>
    <row r="27" spans="2:5" ht="16.5" x14ac:dyDescent="0.3">
      <c r="B27" s="102" t="s">
        <v>20</v>
      </c>
      <c r="C27" s="137"/>
      <c r="D27" s="137"/>
      <c r="E27" s="137">
        <v>30000</v>
      </c>
    </row>
    <row r="28" spans="2:5" ht="16.5" x14ac:dyDescent="0.3">
      <c r="B28" s="102"/>
      <c r="C28" s="136"/>
      <c r="D28" s="136"/>
      <c r="E28" s="136"/>
    </row>
    <row r="29" spans="2:5" ht="16.5" x14ac:dyDescent="0.3">
      <c r="B29" s="96" t="s">
        <v>21</v>
      </c>
      <c r="C29" s="137">
        <v>0</v>
      </c>
      <c r="D29" s="137">
        <v>18600</v>
      </c>
      <c r="E29" s="137">
        <v>146803</v>
      </c>
    </row>
    <row r="30" spans="2:5" ht="16.5" x14ac:dyDescent="0.3">
      <c r="B30" s="102"/>
      <c r="C30" s="136"/>
      <c r="D30" s="136"/>
      <c r="E30" s="136"/>
    </row>
    <row r="31" spans="2:5" ht="16.5" x14ac:dyDescent="0.3">
      <c r="B31" s="96" t="s">
        <v>22</v>
      </c>
      <c r="C31" s="136"/>
      <c r="D31" s="136"/>
      <c r="E31" s="136"/>
    </row>
    <row r="32" spans="2:5" ht="16.5" x14ac:dyDescent="0.3">
      <c r="B32" s="102" t="s">
        <v>23</v>
      </c>
      <c r="C32" s="136">
        <v>150000</v>
      </c>
      <c r="D32" s="136">
        <v>150000</v>
      </c>
      <c r="E32" s="136">
        <v>150000</v>
      </c>
    </row>
    <row r="33" spans="2:7" ht="16.5" x14ac:dyDescent="0.3">
      <c r="B33" s="102" t="s">
        <v>24</v>
      </c>
      <c r="C33" s="136"/>
      <c r="D33" s="136">
        <v>-2600</v>
      </c>
      <c r="E33" s="136">
        <v>-12550</v>
      </c>
    </row>
    <row r="34" spans="2:7" ht="16.5" x14ac:dyDescent="0.3">
      <c r="B34" s="102" t="s">
        <v>25</v>
      </c>
      <c r="C34" s="136"/>
      <c r="D34" s="136"/>
      <c r="E34" s="136">
        <v>-2600</v>
      </c>
    </row>
    <row r="35" spans="2:7" ht="16.5" x14ac:dyDescent="0.3">
      <c r="B35" s="102" t="s">
        <v>26</v>
      </c>
      <c r="C35" s="137"/>
      <c r="D35" s="137"/>
      <c r="E35" s="137"/>
    </row>
    <row r="36" spans="2:7" ht="16.5" x14ac:dyDescent="0.3">
      <c r="B36" s="102"/>
      <c r="C36" s="136"/>
      <c r="D36" s="136"/>
      <c r="E36" s="136"/>
    </row>
    <row r="37" spans="2:7" x14ac:dyDescent="0.25">
      <c r="B37" s="96" t="s">
        <v>27</v>
      </c>
      <c r="C37" s="139">
        <v>150000</v>
      </c>
      <c r="D37" s="139">
        <v>147400</v>
      </c>
      <c r="E37" s="139">
        <v>134850</v>
      </c>
    </row>
    <row r="38" spans="2:7" ht="16.5" x14ac:dyDescent="0.3">
      <c r="B38" s="102"/>
      <c r="C38" s="136"/>
      <c r="D38" s="136"/>
      <c r="E38" s="136"/>
    </row>
    <row r="39" spans="2:7" ht="15.75" thickBot="1" x14ac:dyDescent="0.3">
      <c r="B39" s="96" t="s">
        <v>28</v>
      </c>
      <c r="C39" s="138">
        <v>150000</v>
      </c>
      <c r="D39" s="138">
        <v>166000</v>
      </c>
      <c r="E39" s="138">
        <v>281653</v>
      </c>
    </row>
    <row r="40" spans="2:7" ht="15.75" thickTop="1" x14ac:dyDescent="0.25">
      <c r="C40" s="98"/>
      <c r="D40" s="98"/>
    </row>
    <row r="41" spans="2:7" x14ac:dyDescent="0.25">
      <c r="C41" s="98"/>
      <c r="D41" s="98"/>
    </row>
    <row r="42" spans="2:7" ht="16.5" x14ac:dyDescent="0.3">
      <c r="B42" s="96" t="s">
        <v>0</v>
      </c>
      <c r="C42" s="96"/>
      <c r="D42" s="102"/>
      <c r="E42" s="102"/>
      <c r="F42" s="102"/>
      <c r="G42" s="102"/>
    </row>
    <row r="43" spans="2:7" ht="16.5" x14ac:dyDescent="0.3">
      <c r="B43" s="96" t="s">
        <v>59</v>
      </c>
      <c r="C43" s="96"/>
      <c r="D43" s="102"/>
      <c r="E43" s="102"/>
      <c r="F43" s="140"/>
      <c r="G43" s="140"/>
    </row>
    <row r="44" spans="2:7" ht="16.5" x14ac:dyDescent="0.3">
      <c r="B44" s="96" t="s">
        <v>60</v>
      </c>
      <c r="C44" s="96"/>
      <c r="D44" s="102"/>
      <c r="E44" s="102"/>
      <c r="F44" s="140"/>
      <c r="G44" s="140"/>
    </row>
    <row r="45" spans="2:7" ht="16.5" x14ac:dyDescent="0.3">
      <c r="B45" s="102"/>
      <c r="C45" s="102"/>
      <c r="D45" s="8">
        <v>2013</v>
      </c>
      <c r="E45" s="7">
        <v>2014</v>
      </c>
      <c r="F45" s="5"/>
      <c r="G45" s="44"/>
    </row>
    <row r="46" spans="2:7" ht="16.5" x14ac:dyDescent="0.3">
      <c r="B46" s="96"/>
      <c r="C46" s="102"/>
      <c r="D46" s="102"/>
      <c r="E46" s="102"/>
      <c r="F46" s="141"/>
      <c r="G46" s="44"/>
    </row>
    <row r="47" spans="2:7" ht="16.5" x14ac:dyDescent="0.3">
      <c r="B47" s="102" t="s">
        <v>50</v>
      </c>
      <c r="D47" s="136">
        <v>60000</v>
      </c>
      <c r="E47" s="136">
        <v>194000</v>
      </c>
      <c r="F47" s="141"/>
      <c r="G47" s="44"/>
    </row>
    <row r="48" spans="2:7" ht="16.5" x14ac:dyDescent="0.3">
      <c r="B48" s="102" t="s">
        <v>51</v>
      </c>
      <c r="D48" s="137">
        <v>-31000</v>
      </c>
      <c r="E48" s="137">
        <v>-88250</v>
      </c>
      <c r="F48" s="111"/>
    </row>
    <row r="49" spans="2:6" ht="16.5" x14ac:dyDescent="0.3">
      <c r="B49" s="102"/>
      <c r="D49" s="136"/>
      <c r="E49" s="136"/>
      <c r="F49" s="111"/>
    </row>
    <row r="50" spans="2:6" ht="16.5" x14ac:dyDescent="0.3">
      <c r="B50" s="102" t="s">
        <v>52</v>
      </c>
      <c r="D50" s="136">
        <f>+D48+D47</f>
        <v>29000</v>
      </c>
      <c r="E50" s="136">
        <f>+E48+E47</f>
        <v>105750</v>
      </c>
      <c r="F50" s="111"/>
    </row>
    <row r="51" spans="2:6" ht="16.5" x14ac:dyDescent="0.3">
      <c r="B51" s="102"/>
      <c r="D51" s="136"/>
      <c r="E51" s="136"/>
      <c r="F51" s="111"/>
    </row>
    <row r="52" spans="2:6" ht="16.5" x14ac:dyDescent="0.3">
      <c r="B52" s="102" t="s">
        <v>53</v>
      </c>
      <c r="D52" s="136">
        <v>-20000</v>
      </c>
      <c r="E52" s="136">
        <v>-70000</v>
      </c>
      <c r="F52" s="111"/>
    </row>
    <row r="53" spans="2:6" ht="16.5" x14ac:dyDescent="0.3">
      <c r="B53" s="102" t="s">
        <v>54</v>
      </c>
      <c r="D53" s="136">
        <v>-5400</v>
      </c>
      <c r="E53" s="136">
        <v>-11400</v>
      </c>
      <c r="F53" s="111"/>
    </row>
    <row r="54" spans="2:6" ht="16.5" x14ac:dyDescent="0.3">
      <c r="B54" s="102" t="s">
        <v>55</v>
      </c>
      <c r="D54" s="136">
        <v>-6200</v>
      </c>
      <c r="E54" s="136">
        <v>-14400</v>
      </c>
      <c r="F54" s="111"/>
    </row>
    <row r="55" spans="2:6" ht="16.5" x14ac:dyDescent="0.3">
      <c r="B55" s="102" t="s">
        <v>56</v>
      </c>
      <c r="D55" s="137">
        <v>0</v>
      </c>
      <c r="E55" s="137">
        <v>-22500</v>
      </c>
      <c r="F55" s="111"/>
    </row>
    <row r="56" spans="2:6" ht="16.5" x14ac:dyDescent="0.3">
      <c r="B56" s="102"/>
      <c r="C56" s="102"/>
      <c r="D56" s="136"/>
      <c r="E56" s="136"/>
      <c r="F56" s="111"/>
    </row>
    <row r="57" spans="2:6" ht="17.25" thickBot="1" x14ac:dyDescent="0.35">
      <c r="B57" s="96" t="s">
        <v>24</v>
      </c>
      <c r="C57" s="102"/>
      <c r="D57" s="138">
        <f>SUM(D50:D56)</f>
        <v>-2600</v>
      </c>
      <c r="E57" s="138">
        <f>SUM(E50:E56)</f>
        <v>-12550</v>
      </c>
      <c r="F57" s="5"/>
    </row>
    <row r="58" spans="2:6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1"/>
  <sheetViews>
    <sheetView topLeftCell="B13" zoomScale="60" zoomScaleNormal="60" workbookViewId="0">
      <selection activeCell="F27" sqref="F27"/>
    </sheetView>
  </sheetViews>
  <sheetFormatPr baseColWidth="10" defaultRowHeight="15" x14ac:dyDescent="0.25"/>
  <cols>
    <col min="1" max="1" width="46.140625" style="119" bestFit="1" customWidth="1"/>
    <col min="2" max="2" width="25.140625" style="119" bestFit="1" customWidth="1"/>
    <col min="3" max="3" width="3.7109375" style="119" bestFit="1" customWidth="1"/>
    <col min="4" max="4" width="20.140625" style="119" bestFit="1" customWidth="1"/>
    <col min="5" max="5" width="3.7109375" style="119" bestFit="1" customWidth="1"/>
    <col min="6" max="6" width="20.140625" style="119" bestFit="1" customWidth="1"/>
    <col min="7" max="7" width="22.85546875" style="119" customWidth="1"/>
    <col min="8" max="8" width="14.85546875" style="119" customWidth="1"/>
    <col min="9" max="9" width="14.28515625" style="119" customWidth="1"/>
    <col min="10" max="10" width="20.42578125" style="119" customWidth="1"/>
    <col min="11" max="16384" width="11.42578125" style="119"/>
  </cols>
  <sheetData>
    <row r="1" spans="1:10" x14ac:dyDescent="0.25">
      <c r="A1" s="3" t="str">
        <f>+'EEFF HISTORICOS'!B2</f>
        <v>EMPRESA TRANSICION 2014, C.A.</v>
      </c>
    </row>
    <row r="2" spans="1:10" x14ac:dyDescent="0.25">
      <c r="A2" s="3" t="s">
        <v>30</v>
      </c>
    </row>
    <row r="3" spans="1:10" x14ac:dyDescent="0.25">
      <c r="A3" s="3" t="s">
        <v>31</v>
      </c>
    </row>
    <row r="4" spans="1:10" ht="15.75" thickBot="1" x14ac:dyDescent="0.3">
      <c r="A4" s="3" t="s">
        <v>29</v>
      </c>
    </row>
    <row r="5" spans="1:10" ht="45" customHeight="1" thickBot="1" x14ac:dyDescent="0.3">
      <c r="B5" s="94" t="s">
        <v>37</v>
      </c>
      <c r="C5" s="120"/>
      <c r="D5" s="124" t="s">
        <v>32</v>
      </c>
      <c r="E5" s="125"/>
      <c r="F5" s="126"/>
      <c r="G5" s="94" t="s">
        <v>35</v>
      </c>
      <c r="H5" s="124" t="s">
        <v>36</v>
      </c>
      <c r="I5" s="126"/>
      <c r="J5" s="94" t="s">
        <v>38</v>
      </c>
    </row>
    <row r="6" spans="1:10" ht="15.75" thickBot="1" x14ac:dyDescent="0.3">
      <c r="A6" s="3"/>
      <c r="D6" s="95" t="s">
        <v>33</v>
      </c>
      <c r="E6" s="95"/>
      <c r="F6" s="95" t="s">
        <v>34</v>
      </c>
      <c r="H6" s="95" t="s">
        <v>33</v>
      </c>
      <c r="I6" s="95" t="s">
        <v>34</v>
      </c>
    </row>
    <row r="7" spans="1:10" x14ac:dyDescent="0.25">
      <c r="A7" s="96" t="str">
        <f>+'EEFF HISTORICOS'!B8</f>
        <v>ACTIVO</v>
      </c>
      <c r="D7" s="3"/>
      <c r="E7" s="3"/>
      <c r="F7" s="3"/>
      <c r="J7" s="3"/>
    </row>
    <row r="8" spans="1:10" ht="16.5" x14ac:dyDescent="0.3">
      <c r="A8" s="97" t="str">
        <f>+'EEFF HISTORICOS'!B9</f>
        <v>EFECTIVO</v>
      </c>
      <c r="B8" s="98">
        <f>+'EEFF HISTORICOS'!C9</f>
        <v>70000</v>
      </c>
      <c r="C8" s="121"/>
      <c r="D8" s="3"/>
      <c r="E8" s="3"/>
      <c r="F8" s="3"/>
      <c r="G8" s="108">
        <f>+B8</f>
        <v>70000</v>
      </c>
      <c r="H8" s="3"/>
      <c r="I8" s="3"/>
      <c r="J8" s="98">
        <f>+G8</f>
        <v>70000</v>
      </c>
    </row>
    <row r="9" spans="1:10" ht="16.5" x14ac:dyDescent="0.3">
      <c r="A9" s="97" t="str">
        <f>+'EEFF HISTORICOS'!B10</f>
        <v>CUENTAS POR COBRAR COMERCIALES</v>
      </c>
      <c r="B9" s="98">
        <f>+'EEFF HISTORICOS'!C10</f>
        <v>0</v>
      </c>
      <c r="C9" s="121"/>
      <c r="D9" s="3"/>
      <c r="E9" s="3"/>
      <c r="F9" s="3"/>
      <c r="G9" s="108"/>
      <c r="H9" s="3"/>
      <c r="I9" s="3"/>
      <c r="J9" s="3"/>
    </row>
    <row r="10" spans="1:10" ht="16.5" x14ac:dyDescent="0.3">
      <c r="A10" s="97" t="str">
        <f>+'EEFF HISTORICOS'!B11</f>
        <v>CUENTAS POR COBRAR ACCIONISTAS</v>
      </c>
      <c r="B10" s="98">
        <f>+'EEFF HISTORICOS'!C11</f>
        <v>50000</v>
      </c>
      <c r="C10" s="121" t="s">
        <v>43</v>
      </c>
      <c r="D10" s="3"/>
      <c r="E10" s="99" t="str">
        <f>+C34</f>
        <v>A1</v>
      </c>
      <c r="F10" s="98">
        <f>+F40</f>
        <v>50000</v>
      </c>
      <c r="G10" s="108">
        <f>+B10-F10</f>
        <v>0</v>
      </c>
      <c r="H10" s="3"/>
      <c r="I10" s="3"/>
      <c r="J10" s="3"/>
    </row>
    <row r="11" spans="1:10" ht="16.5" x14ac:dyDescent="0.3">
      <c r="A11" s="97" t="str">
        <f>+'EEFF HISTORICOS'!B12</f>
        <v>INVENTARIOS</v>
      </c>
      <c r="B11" s="98">
        <f>+'EEFF HISTORICOS'!C12</f>
        <v>0</v>
      </c>
      <c r="C11" s="121"/>
      <c r="D11" s="99"/>
      <c r="E11" s="3"/>
      <c r="F11" s="3"/>
      <c r="G11" s="108"/>
      <c r="H11" s="3"/>
      <c r="I11" s="3"/>
      <c r="J11" s="3"/>
    </row>
    <row r="12" spans="1:10" ht="16.5" x14ac:dyDescent="0.3">
      <c r="A12" s="97" t="str">
        <f>+'EEFF HISTORICOS'!B13</f>
        <v>EDIFICIOS</v>
      </c>
      <c r="B12" s="98">
        <f>+'EEFF HISTORICOS'!C13</f>
        <v>0</v>
      </c>
      <c r="C12" s="121"/>
      <c r="D12" s="3"/>
      <c r="E12" s="3"/>
      <c r="F12" s="3" t="s">
        <v>43</v>
      </c>
      <c r="G12" s="108"/>
      <c r="H12" s="3"/>
      <c r="I12" s="3"/>
      <c r="J12" s="3"/>
    </row>
    <row r="13" spans="1:10" ht="16.5" x14ac:dyDescent="0.3">
      <c r="A13" s="97" t="str">
        <f>+'EEFF HISTORICOS'!B14</f>
        <v>MOBILIARIO</v>
      </c>
      <c r="B13" s="98">
        <f>+'EEFF HISTORICOS'!C14</f>
        <v>30000</v>
      </c>
      <c r="C13" s="121"/>
      <c r="D13" s="3"/>
      <c r="E13" s="3"/>
      <c r="F13" s="3"/>
      <c r="G13" s="108">
        <f>+B13</f>
        <v>30000</v>
      </c>
      <c r="H13" s="3"/>
      <c r="I13" s="3"/>
      <c r="J13" s="98">
        <f>+G13</f>
        <v>30000</v>
      </c>
    </row>
    <row r="14" spans="1:10" ht="16.5" x14ac:dyDescent="0.3">
      <c r="A14" s="97" t="str">
        <f>+'EEFF HISTORICOS'!B15</f>
        <v>FRANQUICIA</v>
      </c>
      <c r="B14" s="98">
        <f>+'EEFF HISTORICOS'!C15</f>
        <v>0</v>
      </c>
      <c r="C14" s="121"/>
      <c r="D14" s="3"/>
      <c r="E14" s="3"/>
      <c r="F14" s="3"/>
      <c r="G14" s="108"/>
      <c r="H14" s="3"/>
      <c r="I14" s="3"/>
      <c r="J14" s="3"/>
    </row>
    <row r="15" spans="1:10" ht="16.5" x14ac:dyDescent="0.3">
      <c r="A15" s="97" t="str">
        <f>+'EEFF HISTORICOS'!B16</f>
        <v>DEPRECIACION ACUMULADA</v>
      </c>
      <c r="B15" s="98">
        <f>+'EEFF HISTORICOS'!C16</f>
        <v>0</v>
      </c>
      <c r="C15" s="121"/>
      <c r="D15" s="3"/>
      <c r="E15" s="3"/>
      <c r="F15" s="3"/>
      <c r="G15" s="108"/>
      <c r="H15" s="3"/>
      <c r="I15" s="3"/>
      <c r="J15" s="3"/>
    </row>
    <row r="16" spans="1:10" ht="16.5" x14ac:dyDescent="0.3">
      <c r="A16" s="97" t="str">
        <f>+'EEFF HISTORICOS'!B17</f>
        <v>AMORTIZACION ACUMULADA</v>
      </c>
      <c r="B16" s="98">
        <f>+'EEFF HISTORICOS'!C17</f>
        <v>0</v>
      </c>
      <c r="C16" s="121"/>
      <c r="G16" s="108"/>
      <c r="H16" s="3"/>
      <c r="I16" s="3"/>
      <c r="J16" s="3"/>
    </row>
    <row r="17" spans="1:10" ht="16.5" x14ac:dyDescent="0.3">
      <c r="A17" s="97" t="str">
        <f>+'EEFF HISTORICOS'!B18</f>
        <v>SEGUROS PREPAGADOS</v>
      </c>
      <c r="B17" s="98">
        <f>+'EEFF HISTORICOS'!C18</f>
        <v>0</v>
      </c>
      <c r="C17" s="121"/>
      <c r="G17" s="108"/>
      <c r="H17" s="3"/>
      <c r="I17" s="3"/>
      <c r="J17" s="3"/>
    </row>
    <row r="18" spans="1:10" ht="16.5" x14ac:dyDescent="0.3">
      <c r="A18" s="97" t="str">
        <f>+'EEFF HISTORICOS'!B19</f>
        <v>GASTOS DE ORGANIZACIÓN</v>
      </c>
      <c r="B18" s="98">
        <f>+'EEFF HISTORICOS'!C19</f>
        <v>0</v>
      </c>
      <c r="C18" s="121"/>
      <c r="G18" s="108"/>
      <c r="H18" s="3"/>
      <c r="I18" s="3"/>
      <c r="J18" s="3"/>
    </row>
    <row r="19" spans="1:10" ht="15.75" x14ac:dyDescent="0.25">
      <c r="A19" s="100" t="str">
        <f>+'EEFF HISTORICOS'!B21</f>
        <v>TOTAL ACTIVO</v>
      </c>
      <c r="B19" s="101">
        <f>SUM(B8:B18)</f>
        <v>150000</v>
      </c>
      <c r="C19" s="123"/>
      <c r="G19" s="108">
        <f>SUM(G8:G18)</f>
        <v>100000</v>
      </c>
      <c r="H19" s="3"/>
      <c r="I19" s="3"/>
      <c r="J19" s="101">
        <f>+G19</f>
        <v>100000</v>
      </c>
    </row>
    <row r="20" spans="1:10" ht="16.5" x14ac:dyDescent="0.3">
      <c r="A20" s="102"/>
      <c r="B20" s="121"/>
      <c r="C20" s="121"/>
      <c r="H20" s="3"/>
      <c r="I20" s="3"/>
      <c r="J20" s="3"/>
    </row>
    <row r="21" spans="1:10" x14ac:dyDescent="0.25">
      <c r="A21" s="96" t="str">
        <f>+'EEFF HISTORICOS'!B23</f>
        <v>PASIVO</v>
      </c>
      <c r="B21" s="98">
        <f>+'EEFF HISTORICOS'!C23</f>
        <v>0</v>
      </c>
      <c r="C21" s="121"/>
      <c r="G21" s="108"/>
      <c r="H21" s="3"/>
      <c r="I21" s="3"/>
      <c r="J21" s="3"/>
    </row>
    <row r="22" spans="1:10" ht="16.5" x14ac:dyDescent="0.3">
      <c r="A22" s="102" t="str">
        <f>+'EEFF HISTORICOS'!B24</f>
        <v>CUENTAS POR PAGAR COMERCIALES</v>
      </c>
      <c r="B22" s="98">
        <f>+'EEFF HISTORICOS'!C24</f>
        <v>0</v>
      </c>
      <c r="C22" s="121"/>
      <c r="G22" s="108"/>
      <c r="H22" s="3"/>
      <c r="I22" s="3"/>
      <c r="J22" s="3"/>
    </row>
    <row r="23" spans="1:10" ht="16.5" x14ac:dyDescent="0.3">
      <c r="A23" s="102" t="str">
        <f>+'EEFF HISTORICOS'!B25</f>
        <v>PRESTAMOS POR PAGAR</v>
      </c>
      <c r="B23" s="98">
        <f>+'EEFF HISTORICOS'!C25</f>
        <v>0</v>
      </c>
      <c r="C23" s="121"/>
      <c r="G23" s="108"/>
      <c r="H23" s="3"/>
      <c r="I23" s="3"/>
      <c r="J23" s="3"/>
    </row>
    <row r="24" spans="1:10" ht="16.5" x14ac:dyDescent="0.3">
      <c r="A24" s="102" t="str">
        <f>+'EEFF HISTORICOS'!B26</f>
        <v>CONTRIBUCIONES SOCIALES POR PAGAR</v>
      </c>
      <c r="B24" s="98">
        <f>+'EEFF HISTORICOS'!C26</f>
        <v>0</v>
      </c>
      <c r="C24" s="121"/>
      <c r="G24" s="108"/>
      <c r="H24" s="3"/>
      <c r="I24" s="3"/>
      <c r="J24" s="3"/>
    </row>
    <row r="25" spans="1:10" ht="16.5" x14ac:dyDescent="0.3">
      <c r="A25" s="102" t="str">
        <f>+'EEFF HISTORICOS'!B27</f>
        <v>BENEFICIOS A LOS EMPLEADOS</v>
      </c>
      <c r="B25" s="98">
        <f>+'EEFF HISTORICOS'!C27</f>
        <v>0</v>
      </c>
      <c r="C25" s="121"/>
      <c r="G25" s="108"/>
      <c r="H25" s="3"/>
      <c r="I25" s="3"/>
      <c r="J25" s="3"/>
    </row>
    <row r="26" spans="1:10" x14ac:dyDescent="0.25">
      <c r="A26" s="96" t="str">
        <f>+'EEFF HISTORICOS'!B29</f>
        <v>TOTAL PASIVO</v>
      </c>
      <c r="B26" s="98"/>
      <c r="C26" s="121"/>
      <c r="G26" s="108"/>
      <c r="H26" s="3"/>
      <c r="I26" s="3"/>
      <c r="J26" s="3"/>
    </row>
    <row r="27" spans="1:10" x14ac:dyDescent="0.25">
      <c r="A27" s="96" t="str">
        <f>+'EEFF HISTORICOS'!B31</f>
        <v>PATRIMONIO</v>
      </c>
      <c r="B27" s="98"/>
      <c r="C27" s="121"/>
      <c r="D27" s="3"/>
      <c r="E27" s="3"/>
      <c r="F27" s="3"/>
      <c r="G27" s="108"/>
      <c r="H27" s="3"/>
      <c r="I27" s="3"/>
      <c r="J27" s="3"/>
    </row>
    <row r="28" spans="1:10" ht="16.5" x14ac:dyDescent="0.3">
      <c r="A28" s="102" t="str">
        <f>+'EEFF HISTORICOS'!B32</f>
        <v>CAPITAL SOCIAL</v>
      </c>
      <c r="B28" s="98">
        <f>+'EEFF HISTORICOS'!C32</f>
        <v>150000</v>
      </c>
      <c r="C28" s="121"/>
      <c r="D28" s="3"/>
      <c r="E28" s="3"/>
      <c r="F28" s="3"/>
      <c r="G28" s="108">
        <f>+B28</f>
        <v>150000</v>
      </c>
      <c r="H28" s="3"/>
      <c r="I28" s="3"/>
      <c r="J28" s="98">
        <f>+G28</f>
        <v>150000</v>
      </c>
    </row>
    <row r="29" spans="1:10" ht="16.5" x14ac:dyDescent="0.3">
      <c r="A29" s="102" t="str">
        <f>+'EEFF HISTORICOS'!B33</f>
        <v>UTILIDAD DEL EJERCICIO</v>
      </c>
      <c r="B29" s="98">
        <f>+'EEFF HISTORICOS'!C33</f>
        <v>0</v>
      </c>
      <c r="C29" s="121"/>
      <c r="D29" s="3"/>
      <c r="E29" s="3"/>
      <c r="F29" s="3"/>
      <c r="G29" s="108"/>
      <c r="H29" s="3"/>
      <c r="I29" s="3"/>
      <c r="J29" s="3"/>
    </row>
    <row r="30" spans="1:10" ht="16.5" x14ac:dyDescent="0.3">
      <c r="A30" s="102" t="str">
        <f>+'EEFF HISTORICOS'!B34</f>
        <v>UTILIDADES NO DISTRIBUIDAS</v>
      </c>
      <c r="B30" s="98">
        <f>+'EEFF HISTORICOS'!C34</f>
        <v>0</v>
      </c>
      <c r="C30" s="121"/>
      <c r="D30" s="3"/>
      <c r="E30" s="3"/>
      <c r="F30" s="3"/>
      <c r="G30" s="108"/>
      <c r="H30" s="3"/>
      <c r="I30" s="3"/>
      <c r="J30" s="3"/>
    </row>
    <row r="31" spans="1:10" ht="16.5" x14ac:dyDescent="0.3">
      <c r="A31" s="102" t="str">
        <f>+'EEFF HISTORICOS'!B35</f>
        <v>RESERVA LEGAL</v>
      </c>
      <c r="B31" s="98">
        <f>+'EEFF HISTORICOS'!C35</f>
        <v>0</v>
      </c>
      <c r="C31" s="121"/>
      <c r="D31" s="3"/>
      <c r="E31" s="3"/>
      <c r="F31" s="3"/>
      <c r="G31" s="108"/>
      <c r="H31" s="3"/>
      <c r="I31" s="3"/>
      <c r="J31" s="3"/>
    </row>
    <row r="32" spans="1:10" x14ac:dyDescent="0.25">
      <c r="A32" s="96" t="str">
        <f>+'EEFF HISTORICOS'!B37</f>
        <v>TOTAL PATRIMONIO</v>
      </c>
      <c r="B32" s="98">
        <f>+'EEFF HISTORICOS'!C37</f>
        <v>150000</v>
      </c>
      <c r="C32" s="121"/>
      <c r="D32" s="3"/>
      <c r="E32" s="3"/>
      <c r="F32" s="3"/>
      <c r="G32" s="108"/>
      <c r="H32" s="3"/>
      <c r="I32" s="3"/>
      <c r="J32" s="3"/>
    </row>
    <row r="33" spans="1:10" x14ac:dyDescent="0.25">
      <c r="A33" s="96" t="str">
        <f>+'EEFF HISTORICOS'!B39</f>
        <v>TOTAL PASIVO Y PATRIMONIO</v>
      </c>
      <c r="B33" s="98">
        <f>+'EEFF HISTORICOS'!C39</f>
        <v>150000</v>
      </c>
      <c r="C33" s="121"/>
      <c r="D33" s="3"/>
      <c r="E33" s="3"/>
      <c r="F33" s="3"/>
      <c r="G33" s="108"/>
      <c r="H33" s="3"/>
      <c r="I33" s="3"/>
      <c r="J33" s="3"/>
    </row>
    <row r="34" spans="1:10" x14ac:dyDescent="0.25">
      <c r="A34" s="3" t="str">
        <f>+A39</f>
        <v>Suscripción de acciones por cobrar</v>
      </c>
      <c r="B34" s="3"/>
      <c r="C34" s="122" t="str">
        <f>+A38</f>
        <v>A1</v>
      </c>
      <c r="D34" s="98">
        <f>+D39</f>
        <v>50000</v>
      </c>
      <c r="E34" s="3"/>
      <c r="F34" s="3"/>
      <c r="G34" s="108">
        <f>+F34-D34</f>
        <v>-50000</v>
      </c>
      <c r="H34" s="3"/>
      <c r="I34" s="3"/>
      <c r="J34" s="98">
        <f>+G34</f>
        <v>-50000</v>
      </c>
    </row>
    <row r="35" spans="1:10" ht="18.75" x14ac:dyDescent="0.3">
      <c r="A35" s="103" t="s">
        <v>44</v>
      </c>
      <c r="B35" s="3"/>
      <c r="D35" s="104">
        <f>SUM(D8:D34)</f>
        <v>50000</v>
      </c>
      <c r="E35" s="3"/>
      <c r="F35" s="104">
        <f>SUM(F8:F34)</f>
        <v>50000</v>
      </c>
      <c r="G35" s="104">
        <f>SUM(G21:G34)</f>
        <v>100000</v>
      </c>
      <c r="H35" s="3"/>
      <c r="I35" s="3"/>
      <c r="J35" s="104">
        <f>+G35</f>
        <v>100000</v>
      </c>
    </row>
    <row r="36" spans="1:10" x14ac:dyDescent="0.25">
      <c r="A36" s="3"/>
      <c r="B36" s="3"/>
      <c r="C36" s="3"/>
      <c r="D36" s="3"/>
      <c r="E36" s="3"/>
      <c r="F36" s="3"/>
      <c r="J36" s="3"/>
    </row>
    <row r="37" spans="1:10" x14ac:dyDescent="0.25">
      <c r="A37" s="3" t="s">
        <v>45</v>
      </c>
      <c r="B37" s="3"/>
      <c r="C37" s="3"/>
      <c r="D37" s="3"/>
      <c r="E37" s="3"/>
      <c r="F37" s="3"/>
    </row>
    <row r="38" spans="1:10" ht="15.75" x14ac:dyDescent="0.25">
      <c r="A38" s="118" t="s">
        <v>42</v>
      </c>
      <c r="B38" s="3"/>
      <c r="C38" s="3"/>
      <c r="D38" s="105"/>
      <c r="E38" s="105"/>
      <c r="F38" s="105"/>
    </row>
    <row r="39" spans="1:10" x14ac:dyDescent="0.25">
      <c r="A39" s="3" t="s">
        <v>39</v>
      </c>
      <c r="B39" s="3"/>
      <c r="C39" s="3"/>
      <c r="D39" s="105">
        <v>50000</v>
      </c>
      <c r="E39" s="105"/>
      <c r="F39" s="105"/>
    </row>
    <row r="40" spans="1:10" x14ac:dyDescent="0.25">
      <c r="A40" s="98" t="s">
        <v>40</v>
      </c>
      <c r="B40" s="3"/>
      <c r="C40" s="3"/>
      <c r="D40" s="105"/>
      <c r="E40" s="105"/>
      <c r="F40" s="105">
        <v>50000</v>
      </c>
    </row>
    <row r="41" spans="1:10" ht="45" x14ac:dyDescent="0.25">
      <c r="A41" s="2" t="s">
        <v>41</v>
      </c>
      <c r="B41" s="3"/>
      <c r="C41" s="3"/>
      <c r="D41" s="105"/>
      <c r="E41" s="105"/>
      <c r="F41" s="105"/>
    </row>
  </sheetData>
  <mergeCells count="2">
    <mergeCell ref="D5:F5"/>
    <mergeCell ref="H5:I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62"/>
  <sheetViews>
    <sheetView tabSelected="1" topLeftCell="J13" zoomScale="70" zoomScaleNormal="70" workbookViewId="0">
      <selection activeCell="U16" sqref="U16"/>
    </sheetView>
  </sheetViews>
  <sheetFormatPr baseColWidth="10" defaultRowHeight="15" x14ac:dyDescent="0.25"/>
  <cols>
    <col min="1" max="1" width="53.28515625" style="119" customWidth="1"/>
    <col min="2" max="2" width="25.140625" style="119" bestFit="1" customWidth="1"/>
    <col min="3" max="3" width="13.5703125" style="119" customWidth="1"/>
    <col min="4" max="4" width="3.7109375" style="119" bestFit="1" customWidth="1"/>
    <col min="5" max="5" width="16.5703125" style="119" bestFit="1" customWidth="1"/>
    <col min="6" max="6" width="3.7109375" style="119" bestFit="1" customWidth="1"/>
    <col min="7" max="7" width="25.28515625" style="119" customWidth="1"/>
    <col min="8" max="8" width="24.42578125" style="119" bestFit="1" customWidth="1"/>
    <col min="9" max="9" width="10.5703125" style="119" customWidth="1"/>
    <col min="10" max="10" width="14.85546875" style="119" customWidth="1"/>
    <col min="11" max="11" width="5" style="119" customWidth="1"/>
    <col min="12" max="12" width="14.28515625" style="119" customWidth="1"/>
    <col min="13" max="13" width="20.42578125" style="119" customWidth="1"/>
    <col min="14" max="15" width="11.42578125" style="119"/>
    <col min="16" max="16" width="14" style="119" bestFit="1" customWidth="1"/>
    <col min="17" max="16384" width="11.42578125" style="119"/>
  </cols>
  <sheetData>
    <row r="1" spans="1:13" x14ac:dyDescent="0.25">
      <c r="A1" s="106" t="str">
        <f>+'EEFF HISTORICOS'!B2</f>
        <v>EMPRESA TRANSICION 2014, C.A.</v>
      </c>
      <c r="B1" s="3"/>
    </row>
    <row r="2" spans="1:13" x14ac:dyDescent="0.25">
      <c r="A2" s="106" t="s">
        <v>114</v>
      </c>
      <c r="B2" s="3"/>
    </row>
    <row r="3" spans="1:13" ht="15.75" thickBot="1" x14ac:dyDescent="0.3">
      <c r="A3" s="106" t="s">
        <v>46</v>
      </c>
      <c r="B3" s="3"/>
    </row>
    <row r="4" spans="1:13" ht="38.25" customHeight="1" thickBot="1" x14ac:dyDescent="0.3">
      <c r="A4" s="106" t="s">
        <v>29</v>
      </c>
      <c r="B4" s="3"/>
      <c r="C4" s="124" t="s">
        <v>32</v>
      </c>
      <c r="D4" s="125"/>
      <c r="E4" s="125"/>
      <c r="F4" s="125"/>
      <c r="G4" s="126"/>
      <c r="H4" s="3"/>
      <c r="I4" s="3"/>
      <c r="J4" s="3"/>
      <c r="K4" s="3"/>
      <c r="L4" s="3"/>
      <c r="M4" s="3"/>
    </row>
    <row r="5" spans="1:13" ht="45" customHeight="1" thickBot="1" x14ac:dyDescent="0.3">
      <c r="A5" s="3"/>
      <c r="B5" s="94" t="s">
        <v>48</v>
      </c>
      <c r="C5" s="116">
        <v>2012</v>
      </c>
      <c r="D5" s="116"/>
      <c r="E5" s="3"/>
      <c r="F5" s="3"/>
      <c r="G5" s="3"/>
      <c r="H5" s="94" t="s">
        <v>35</v>
      </c>
      <c r="I5" s="116">
        <f>+C5</f>
        <v>2012</v>
      </c>
      <c r="J5" s="124" t="s">
        <v>36</v>
      </c>
      <c r="K5" s="125"/>
      <c r="L5" s="126"/>
      <c r="M5" s="94" t="s">
        <v>49</v>
      </c>
    </row>
    <row r="6" spans="1:13" ht="15.75" thickBot="1" x14ac:dyDescent="0.3">
      <c r="A6" s="3"/>
      <c r="B6" s="107" t="s">
        <v>47</v>
      </c>
      <c r="C6" s="107"/>
      <c r="D6" s="3"/>
      <c r="E6" s="95" t="s">
        <v>33</v>
      </c>
      <c r="F6" s="95"/>
      <c r="G6" s="95" t="s">
        <v>34</v>
      </c>
      <c r="H6" s="107" t="str">
        <f>+B6</f>
        <v>31.12.2013</v>
      </c>
      <c r="I6" s="107"/>
      <c r="J6" s="95" t="s">
        <v>33</v>
      </c>
      <c r="K6" s="95"/>
      <c r="L6" s="95" t="s">
        <v>34</v>
      </c>
      <c r="M6" s="107" t="str">
        <f>+H6</f>
        <v>31.12.2013</v>
      </c>
    </row>
    <row r="7" spans="1:13" x14ac:dyDescent="0.25">
      <c r="A7" s="96" t="str">
        <f>+'EEFF HISTORICOS'!B8</f>
        <v>ACTIVO</v>
      </c>
      <c r="B7" s="3"/>
    </row>
    <row r="8" spans="1:13" ht="16.5" x14ac:dyDescent="0.3">
      <c r="A8" s="97" t="str">
        <f>+'EEFF HISTORICOS'!B9</f>
        <v>EFECTIVO</v>
      </c>
      <c r="B8" s="98">
        <f>+'EEFF HISTORICOS'!D9</f>
        <v>31600</v>
      </c>
      <c r="C8" s="98"/>
      <c r="D8" s="98"/>
      <c r="E8" s="3"/>
      <c r="F8" s="3"/>
      <c r="G8" s="3"/>
      <c r="H8" s="98">
        <f>+B8</f>
        <v>31600</v>
      </c>
      <c r="I8" s="98"/>
      <c r="J8" s="3"/>
      <c r="K8" s="3"/>
      <c r="L8" s="3"/>
      <c r="M8" s="98">
        <f>+H8</f>
        <v>31600</v>
      </c>
    </row>
    <row r="9" spans="1:13" ht="16.5" x14ac:dyDescent="0.3">
      <c r="A9" s="97" t="str">
        <f>+'EEFF HISTORICOS'!B10</f>
        <v>CUENTAS POR COBRAR COMERCIALES</v>
      </c>
      <c r="B9" s="98">
        <f>+'EEFF HISTORICOS'!D10</f>
        <v>6000</v>
      </c>
      <c r="C9" s="98"/>
      <c r="D9" s="98"/>
      <c r="E9" s="3"/>
      <c r="F9" s="3"/>
      <c r="G9" s="3"/>
      <c r="H9" s="98">
        <f>+B9</f>
        <v>6000</v>
      </c>
      <c r="I9" s="3"/>
      <c r="J9" s="3"/>
      <c r="K9" s="3"/>
      <c r="L9" s="3"/>
      <c r="M9" s="98">
        <f t="shared" ref="M9:M17" si="0">+H9</f>
        <v>6000</v>
      </c>
    </row>
    <row r="10" spans="1:13" ht="16.5" x14ac:dyDescent="0.3">
      <c r="A10" s="97" t="str">
        <f>+'EEFF HISTORICOS'!B11</f>
        <v>CUENTAS POR COBRAR ACCIONISTAS</v>
      </c>
      <c r="B10" s="98">
        <f>+'EEFF HISTORICOS'!D11</f>
        <v>50000</v>
      </c>
      <c r="C10" s="98">
        <f>+ESFA!D10-ESFA!F10</f>
        <v>-50000</v>
      </c>
      <c r="D10" s="98" t="s">
        <v>43</v>
      </c>
      <c r="E10" s="3"/>
      <c r="F10" s="99"/>
      <c r="G10" s="3"/>
      <c r="H10" s="98">
        <f>+B10+C10</f>
        <v>0</v>
      </c>
      <c r="I10" s="98"/>
      <c r="J10" s="3"/>
      <c r="K10" s="3"/>
      <c r="L10" s="3"/>
      <c r="M10" s="98">
        <f t="shared" si="0"/>
        <v>0</v>
      </c>
    </row>
    <row r="11" spans="1:13" ht="16.5" x14ac:dyDescent="0.3">
      <c r="A11" s="97" t="str">
        <f>+'EEFF HISTORICOS'!B12</f>
        <v>INVENTARIOS</v>
      </c>
      <c r="B11" s="98">
        <f>+'EEFF HISTORICOS'!D12</f>
        <v>2000</v>
      </c>
      <c r="C11" s="98"/>
      <c r="D11" s="98"/>
      <c r="E11" s="99"/>
      <c r="F11" s="3"/>
      <c r="G11" s="3"/>
      <c r="H11" s="98">
        <f t="shared" ref="H11:H18" si="1">+B11</f>
        <v>2000</v>
      </c>
      <c r="I11" s="3"/>
      <c r="J11" s="3"/>
      <c r="K11" s="3"/>
      <c r="L11" s="3"/>
      <c r="M11" s="98">
        <f t="shared" si="0"/>
        <v>2000</v>
      </c>
    </row>
    <row r="12" spans="1:13" ht="16.5" x14ac:dyDescent="0.3">
      <c r="A12" s="97" t="str">
        <f>+'EEFF HISTORICOS'!B13</f>
        <v>EDIFICIOS</v>
      </c>
      <c r="B12" s="98">
        <f>+'EEFF HISTORICOS'!D13</f>
        <v>0</v>
      </c>
      <c r="C12" s="98"/>
      <c r="D12" s="98"/>
      <c r="E12" s="3"/>
      <c r="F12" s="3"/>
      <c r="G12" s="3"/>
      <c r="H12" s="98">
        <f t="shared" si="1"/>
        <v>0</v>
      </c>
      <c r="I12" s="3"/>
      <c r="J12" s="3"/>
      <c r="K12" s="3"/>
      <c r="L12" s="3"/>
      <c r="M12" s="98">
        <f t="shared" si="0"/>
        <v>0</v>
      </c>
    </row>
    <row r="13" spans="1:13" ht="16.5" x14ac:dyDescent="0.3">
      <c r="A13" s="97" t="str">
        <f>+'EEFF HISTORICOS'!B14</f>
        <v>MOBILIARIO</v>
      </c>
      <c r="B13" s="98">
        <f>+'EEFF HISTORICOS'!D14</f>
        <v>30000</v>
      </c>
      <c r="C13" s="98"/>
      <c r="D13" s="98"/>
      <c r="E13" s="3"/>
      <c r="F13" s="3"/>
      <c r="G13" s="3"/>
      <c r="H13" s="98">
        <f t="shared" si="1"/>
        <v>30000</v>
      </c>
      <c r="I13" s="98"/>
      <c r="J13" s="3"/>
      <c r="K13" s="3"/>
      <c r="L13" s="3"/>
      <c r="M13" s="98">
        <f t="shared" si="0"/>
        <v>30000</v>
      </c>
    </row>
    <row r="14" spans="1:13" ht="16.5" x14ac:dyDescent="0.3">
      <c r="A14" s="97" t="str">
        <f>+'EEFF HISTORICOS'!B15</f>
        <v>FRANQUICIA</v>
      </c>
      <c r="B14" s="98">
        <f>+'EEFF HISTORICOS'!D15</f>
        <v>40000</v>
      </c>
      <c r="C14" s="98"/>
      <c r="D14" s="98"/>
      <c r="E14" s="3"/>
      <c r="F14" s="3"/>
      <c r="G14" s="3"/>
      <c r="H14" s="98">
        <f t="shared" si="1"/>
        <v>40000</v>
      </c>
      <c r="I14" s="3"/>
      <c r="J14" s="3"/>
      <c r="K14" s="3"/>
      <c r="L14" s="3"/>
      <c r="M14" s="98">
        <f t="shared" si="0"/>
        <v>40000</v>
      </c>
    </row>
    <row r="15" spans="1:13" ht="16.5" x14ac:dyDescent="0.3">
      <c r="A15" s="97" t="str">
        <f>+'EEFF HISTORICOS'!B16</f>
        <v>DEPRECIACION ACUMULADA</v>
      </c>
      <c r="B15" s="98">
        <f>+'EEFF HISTORICOS'!D16</f>
        <v>-5400</v>
      </c>
      <c r="C15" s="98"/>
      <c r="D15" s="98"/>
      <c r="E15" s="3"/>
      <c r="F15" s="3"/>
      <c r="G15" s="3"/>
      <c r="H15" s="98">
        <f t="shared" si="1"/>
        <v>-5400</v>
      </c>
      <c r="I15" s="3"/>
      <c r="J15" s="3"/>
      <c r="K15" s="3"/>
      <c r="L15" s="3"/>
      <c r="M15" s="98">
        <f t="shared" si="0"/>
        <v>-5400</v>
      </c>
    </row>
    <row r="16" spans="1:13" ht="16.5" x14ac:dyDescent="0.3">
      <c r="A16" s="97" t="str">
        <f>+'EEFF HISTORICOS'!B17</f>
        <v>AMORTIZACION ACUMULADA</v>
      </c>
      <c r="B16" s="98">
        <f>+'EEFF HISTORICOS'!D17</f>
        <v>-2000</v>
      </c>
      <c r="C16" s="98"/>
      <c r="D16" s="98"/>
      <c r="E16" s="3"/>
      <c r="F16" s="3"/>
      <c r="G16" s="3"/>
      <c r="H16" s="98">
        <f t="shared" si="1"/>
        <v>-2000</v>
      </c>
      <c r="I16" s="3"/>
      <c r="J16" s="3"/>
      <c r="K16" s="3"/>
      <c r="L16" s="3"/>
      <c r="M16" s="98">
        <f t="shared" si="0"/>
        <v>-2000</v>
      </c>
    </row>
    <row r="17" spans="1:29" ht="16.5" x14ac:dyDescent="0.3">
      <c r="A17" s="97" t="str">
        <f>+'EEFF HISTORICOS'!B18</f>
        <v>SEGUROS PREPAGADOS</v>
      </c>
      <c r="B17" s="98">
        <f>+'EEFF HISTORICOS'!D18</f>
        <v>3000</v>
      </c>
      <c r="C17" s="98"/>
      <c r="D17" s="98"/>
      <c r="E17" s="3"/>
      <c r="F17" s="3"/>
      <c r="G17" s="3"/>
      <c r="H17" s="98">
        <f t="shared" si="1"/>
        <v>3000</v>
      </c>
      <c r="I17" s="3"/>
      <c r="J17" s="3"/>
      <c r="K17" s="3"/>
      <c r="L17" s="3"/>
      <c r="M17" s="98">
        <f t="shared" si="0"/>
        <v>3000</v>
      </c>
    </row>
    <row r="18" spans="1:29" ht="16.5" x14ac:dyDescent="0.3">
      <c r="A18" s="97" t="str">
        <f>+'EEFF HISTORICOS'!B19</f>
        <v>GASTOS DE ORGANIZACIÓN</v>
      </c>
      <c r="B18" s="98">
        <f>+'EEFF HISTORICOS'!D19</f>
        <v>10800</v>
      </c>
      <c r="C18" s="98"/>
      <c r="D18" s="98"/>
      <c r="E18" s="3"/>
      <c r="F18" s="3"/>
      <c r="G18" s="3"/>
      <c r="H18" s="98">
        <f t="shared" si="1"/>
        <v>10800</v>
      </c>
      <c r="I18" s="3"/>
      <c r="J18" s="3"/>
      <c r="K18" s="3" t="str">
        <f>+A58</f>
        <v>A1</v>
      </c>
      <c r="L18" s="98">
        <f>+L60</f>
        <v>10800</v>
      </c>
      <c r="M18" s="98">
        <f>+H18-L18</f>
        <v>0</v>
      </c>
    </row>
    <row r="19" spans="1:29" ht="15.75" x14ac:dyDescent="0.25">
      <c r="A19" s="100" t="str">
        <f>+'EEFF HISTORICOS'!B21</f>
        <v>TOTAL ACTIVO</v>
      </c>
      <c r="B19" s="101">
        <f>SUM(B8:B18)</f>
        <v>166000</v>
      </c>
      <c r="C19" s="101"/>
      <c r="D19" s="101"/>
      <c r="E19" s="3"/>
      <c r="F19" s="3"/>
      <c r="G19" s="3"/>
      <c r="H19" s="101">
        <f>SUM(H8:H18)</f>
        <v>116000</v>
      </c>
      <c r="I19" s="101"/>
      <c r="J19" s="3"/>
      <c r="K19" s="3"/>
      <c r="L19" s="3"/>
      <c r="M19" s="101">
        <f>SUM(M8:M18)</f>
        <v>105200</v>
      </c>
    </row>
    <row r="20" spans="1:29" ht="16.5" x14ac:dyDescent="0.3">
      <c r="A20" s="102"/>
      <c r="B20" s="98"/>
      <c r="C20" s="98"/>
      <c r="D20" s="98"/>
      <c r="E20" s="3"/>
      <c r="F20" s="3"/>
      <c r="G20" s="3"/>
      <c r="H20" s="3"/>
      <c r="I20" s="3"/>
      <c r="J20" s="3"/>
      <c r="K20" s="3"/>
      <c r="L20" s="3"/>
      <c r="M20" s="3"/>
    </row>
    <row r="21" spans="1:29" x14ac:dyDescent="0.25">
      <c r="A21" s="96" t="str">
        <f>+'EEFF HISTORICOS'!B23</f>
        <v>PASIVO</v>
      </c>
      <c r="B21" s="98">
        <f>+'EEFF HISTORICOS'!D23</f>
        <v>0</v>
      </c>
      <c r="C21" s="98"/>
      <c r="D21" s="98"/>
      <c r="E21" s="3"/>
      <c r="F21" s="3"/>
      <c r="G21" s="3"/>
      <c r="H21" s="3"/>
      <c r="I21" s="3"/>
      <c r="J21" s="3"/>
      <c r="K21" s="3"/>
      <c r="L21" s="3"/>
      <c r="M21" s="3"/>
    </row>
    <row r="22" spans="1:29" ht="16.5" x14ac:dyDescent="0.3">
      <c r="A22" s="102" t="str">
        <f>+'EEFF HISTORICOS'!B24</f>
        <v>CUENTAS POR PAGAR COMERCIALES</v>
      </c>
      <c r="B22" s="98">
        <f>+'EEFF HISTORICOS'!D24</f>
        <v>16600</v>
      </c>
      <c r="C22" s="98"/>
      <c r="D22" s="98"/>
      <c r="E22" s="3"/>
      <c r="F22" s="3"/>
      <c r="G22" s="3"/>
      <c r="H22" s="98">
        <f>+B22</f>
        <v>16600</v>
      </c>
      <c r="I22" s="3"/>
      <c r="J22" s="3"/>
      <c r="K22" s="3"/>
      <c r="L22" s="3"/>
      <c r="M22" s="98">
        <f>+H22</f>
        <v>16600</v>
      </c>
    </row>
    <row r="23" spans="1:29" ht="16.5" x14ac:dyDescent="0.3">
      <c r="A23" s="102" t="str">
        <f>+'EEFF HISTORICOS'!B25</f>
        <v>PRESTAMOS POR PAGAR</v>
      </c>
      <c r="B23" s="98">
        <f>+'EEFF HISTORICOS'!D25</f>
        <v>0</v>
      </c>
      <c r="C23" s="98"/>
      <c r="D23" s="98"/>
      <c r="E23" s="3"/>
      <c r="F23" s="3"/>
      <c r="G23" s="3"/>
      <c r="H23" s="98">
        <f t="shared" ref="H23:H25" si="2">+B23</f>
        <v>0</v>
      </c>
      <c r="I23" s="3"/>
      <c r="J23" s="3"/>
      <c r="K23" s="3"/>
      <c r="L23" s="3"/>
      <c r="M23" s="3"/>
    </row>
    <row r="24" spans="1:29" ht="16.5" x14ac:dyDescent="0.3">
      <c r="A24" s="102" t="str">
        <f>+'EEFF HISTORICOS'!B26</f>
        <v>CONTRIBUCIONES SOCIALES POR PAGAR</v>
      </c>
      <c r="B24" s="98">
        <f>+'EEFF HISTORICOS'!D26</f>
        <v>2000</v>
      </c>
      <c r="C24" s="98"/>
      <c r="D24" s="98"/>
      <c r="E24" s="3"/>
      <c r="F24" s="3"/>
      <c r="G24" s="3"/>
      <c r="H24" s="98">
        <f t="shared" si="2"/>
        <v>2000</v>
      </c>
      <c r="I24" s="3"/>
      <c r="J24" s="3"/>
      <c r="K24" s="3"/>
      <c r="L24" s="3"/>
      <c r="M24" s="98">
        <f>+H24</f>
        <v>2000</v>
      </c>
    </row>
    <row r="25" spans="1:29" ht="16.5" x14ac:dyDescent="0.3">
      <c r="A25" s="102" t="str">
        <f>+'EEFF HISTORICOS'!B27</f>
        <v>BENEFICIOS A LOS EMPLEADOS</v>
      </c>
      <c r="B25" s="98">
        <f>+'EEFF HISTORICOS'!D27</f>
        <v>0</v>
      </c>
      <c r="C25" s="98"/>
      <c r="D25" s="98"/>
      <c r="E25" s="3"/>
      <c r="F25" s="3"/>
      <c r="G25" s="3"/>
      <c r="H25" s="98">
        <f t="shared" si="2"/>
        <v>0</v>
      </c>
      <c r="I25" s="3"/>
      <c r="J25" s="3"/>
      <c r="K25" s="3"/>
      <c r="L25" s="3"/>
      <c r="M25" s="3"/>
      <c r="O25" s="143"/>
      <c r="P25" s="143"/>
    </row>
    <row r="26" spans="1:29" x14ac:dyDescent="0.25">
      <c r="A26" s="96" t="str">
        <f>+'EEFF HISTORICOS'!B29</f>
        <v>TOTAL PASIVO</v>
      </c>
      <c r="B26" s="108">
        <f>SUM(B21:B25)</f>
        <v>18600</v>
      </c>
      <c r="C26" s="108"/>
      <c r="D26" s="98"/>
      <c r="E26" s="3"/>
      <c r="F26" s="3"/>
      <c r="G26" s="3"/>
      <c r="H26" s="108">
        <f>SUM(H22:H25)</f>
        <v>18600</v>
      </c>
      <c r="I26" s="3"/>
      <c r="J26" s="3"/>
      <c r="K26" s="3"/>
      <c r="L26" s="3"/>
      <c r="M26" s="108">
        <f>SUM(M22:M25)</f>
        <v>18600</v>
      </c>
      <c r="O26" s="143"/>
      <c r="P26" s="143"/>
    </row>
    <row r="27" spans="1:29" x14ac:dyDescent="0.25">
      <c r="A27" s="96" t="str">
        <f>+'EEFF HISTORICOS'!B31</f>
        <v>PATRIMONIO</v>
      </c>
      <c r="B27" s="98"/>
      <c r="C27" s="98"/>
      <c r="D27" s="98"/>
      <c r="E27" s="3"/>
      <c r="F27" s="3"/>
      <c r="G27" s="3"/>
      <c r="H27" s="98"/>
      <c r="I27" s="3"/>
      <c r="J27" s="3"/>
      <c r="K27" s="3"/>
      <c r="L27" s="3"/>
      <c r="M27" s="3"/>
      <c r="O27" s="143"/>
      <c r="P27" s="143"/>
    </row>
    <row r="28" spans="1:29" ht="16.5" x14ac:dyDescent="0.3">
      <c r="A28" s="102" t="str">
        <f>+'EEFF HISTORICOS'!B32</f>
        <v>CAPITAL SOCIAL</v>
      </c>
      <c r="B28" s="98">
        <f>+'EEFF HISTORICOS'!D32</f>
        <v>150000</v>
      </c>
      <c r="C28" s="98"/>
      <c r="D28" s="98"/>
      <c r="E28" s="3"/>
      <c r="F28" s="3"/>
      <c r="G28" s="3"/>
      <c r="H28" s="98">
        <f>+B28</f>
        <v>150000</v>
      </c>
      <c r="I28" s="98"/>
      <c r="J28" s="3"/>
      <c r="K28" s="3"/>
      <c r="L28" s="3"/>
      <c r="M28" s="98">
        <f>+H28</f>
        <v>150000</v>
      </c>
      <c r="O28" s="143"/>
      <c r="P28" s="143"/>
    </row>
    <row r="29" spans="1:29" ht="16.5" x14ac:dyDescent="0.3">
      <c r="A29" s="102" t="str">
        <f>+'EEFF HISTORICOS'!B33</f>
        <v>UTILIDAD DEL EJERCICIO</v>
      </c>
      <c r="B29" s="98">
        <f>+'EEFF HISTORICOS'!D33</f>
        <v>-2600</v>
      </c>
      <c r="C29" s="98"/>
      <c r="D29" s="98"/>
      <c r="E29" s="3"/>
      <c r="F29" s="3"/>
      <c r="G29" s="3"/>
      <c r="H29" s="98">
        <f>+B29</f>
        <v>-2600</v>
      </c>
      <c r="I29" s="3" t="str">
        <f>+A58</f>
        <v>A1</v>
      </c>
      <c r="J29" s="98">
        <f>+J59</f>
        <v>10800</v>
      </c>
      <c r="K29" s="3"/>
      <c r="L29" s="3"/>
      <c r="M29" s="98">
        <f>+H29-J29</f>
        <v>-13400</v>
      </c>
      <c r="O29" s="143"/>
      <c r="P29" s="144">
        <f>+M29+'EEFF 31.12.2014'!N53</f>
        <v>-20800.022000000001</v>
      </c>
    </row>
    <row r="30" spans="1:29" ht="16.5" x14ac:dyDescent="0.3">
      <c r="A30" s="102" t="str">
        <f>+'EEFF HISTORICOS'!B34</f>
        <v>UTILIDADES NO DISTRIBUIDAS</v>
      </c>
      <c r="B30" s="98">
        <f>+'EEFF HISTORICOS'!D34</f>
        <v>0</v>
      </c>
      <c r="C30" s="98"/>
      <c r="D30" s="98"/>
      <c r="E30" s="3"/>
      <c r="F30" s="3"/>
      <c r="G30" s="3"/>
      <c r="H30" s="98"/>
      <c r="I30" s="3"/>
      <c r="J30" s="3"/>
      <c r="K30" s="3"/>
      <c r="L30" s="3"/>
      <c r="M30" s="3"/>
      <c r="N30" s="3"/>
      <c r="O30" s="143"/>
      <c r="P30" s="14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6.5" x14ac:dyDescent="0.3">
      <c r="A31" s="102" t="str">
        <f>+'EEFF HISTORICOS'!B35</f>
        <v>RESERVA LEGAL</v>
      </c>
      <c r="B31" s="98">
        <f>+'EEFF HISTORICOS'!D35</f>
        <v>0</v>
      </c>
      <c r="C31" s="98"/>
      <c r="D31" s="98"/>
      <c r="E31" s="3"/>
      <c r="F31" s="3"/>
      <c r="G31" s="3"/>
      <c r="H31" s="98"/>
      <c r="I31" s="3"/>
      <c r="J31" s="3"/>
      <c r="K31" s="3"/>
      <c r="L31" s="3"/>
      <c r="M31" s="3"/>
      <c r="O31" s="143"/>
      <c r="P31" s="143"/>
    </row>
    <row r="32" spans="1:29" x14ac:dyDescent="0.25">
      <c r="A32" s="96" t="str">
        <f>+'EEFF HISTORICOS'!B37</f>
        <v>TOTAL PATRIMONIO</v>
      </c>
      <c r="B32" s="108">
        <f>+'EEFF HISTORICOS'!D37</f>
        <v>147400</v>
      </c>
      <c r="C32" s="108"/>
      <c r="D32" s="98"/>
      <c r="E32" s="3"/>
      <c r="F32" s="3"/>
      <c r="G32" s="3"/>
      <c r="H32" s="108">
        <f>SUM(H28:H31)</f>
        <v>147400</v>
      </c>
      <c r="I32" s="3"/>
      <c r="J32" s="3"/>
      <c r="K32" s="3"/>
      <c r="L32" s="3"/>
      <c r="M32" s="108">
        <f>SUM(M28:M31)</f>
        <v>136600</v>
      </c>
    </row>
    <row r="33" spans="1:13" ht="15.75" x14ac:dyDescent="0.25">
      <c r="A33" s="100" t="str">
        <f>+'EEFF HISTORICOS'!B39</f>
        <v>TOTAL PASIVO Y PATRIMONIO</v>
      </c>
      <c r="B33" s="101">
        <f>+B32+B26</f>
        <v>166000</v>
      </c>
      <c r="C33" s="101"/>
      <c r="D33" s="98"/>
      <c r="E33" s="3"/>
      <c r="F33" s="3"/>
      <c r="G33" s="3"/>
      <c r="H33" s="101"/>
      <c r="I33" s="3"/>
      <c r="J33" s="3"/>
      <c r="K33" s="3"/>
      <c r="L33" s="3"/>
      <c r="M33" s="3"/>
    </row>
    <row r="34" spans="1:13" x14ac:dyDescent="0.25">
      <c r="A34" s="3" t="str">
        <f>+ESFA!A34</f>
        <v>Suscripción de acciones por cobrar</v>
      </c>
      <c r="B34" s="3"/>
      <c r="C34" s="98">
        <f>(+ESFA!F39-ESFA!D39)*-1</f>
        <v>50000</v>
      </c>
      <c r="D34" s="99"/>
      <c r="E34" s="98"/>
      <c r="F34" s="3"/>
      <c r="G34" s="3"/>
      <c r="H34" s="98">
        <f>+C34*-1</f>
        <v>-50000</v>
      </c>
      <c r="I34" s="98"/>
      <c r="J34" s="3"/>
      <c r="K34" s="3"/>
      <c r="L34" s="3"/>
      <c r="M34" s="98">
        <f>+H34</f>
        <v>-50000</v>
      </c>
    </row>
    <row r="35" spans="1:13" ht="18.75" x14ac:dyDescent="0.3">
      <c r="A35" s="103" t="s">
        <v>44</v>
      </c>
      <c r="B35" s="3"/>
      <c r="C35" s="3"/>
      <c r="D35" s="3"/>
      <c r="E35" s="104"/>
      <c r="F35" s="3"/>
      <c r="G35" s="104"/>
      <c r="H35" s="101">
        <f>+H32+H34+H26</f>
        <v>116000</v>
      </c>
      <c r="I35" s="104"/>
      <c r="J35" s="98">
        <f>SUM(J8:J34)</f>
        <v>10800</v>
      </c>
      <c r="K35" s="3"/>
      <c r="L35" s="98">
        <f>SUM(L8:L34)</f>
        <v>10800</v>
      </c>
      <c r="M35" s="101">
        <f>+M32+M34+M26</f>
        <v>105200</v>
      </c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10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x14ac:dyDescent="0.3">
      <c r="A38" s="106" t="str">
        <f>+'EEFF HISTORICOS'!B39</f>
        <v>TOTAL PASIVO Y PATRIMONIO</v>
      </c>
      <c r="B38" s="96"/>
      <c r="C38" s="102"/>
      <c r="D38" s="102"/>
      <c r="E38" s="105"/>
      <c r="F38" s="105"/>
      <c r="G38" s="105"/>
      <c r="H38" s="3"/>
      <c r="I38" s="3"/>
      <c r="J38" s="3"/>
      <c r="K38" s="3"/>
      <c r="L38" s="3"/>
      <c r="M38" s="3"/>
    </row>
    <row r="39" spans="1:13" ht="16.5" x14ac:dyDescent="0.3">
      <c r="A39" s="106" t="s">
        <v>57</v>
      </c>
      <c r="B39" s="96"/>
      <c r="C39" s="102"/>
      <c r="D39" s="102"/>
      <c r="E39" s="105"/>
      <c r="F39" s="105"/>
      <c r="G39" s="105"/>
      <c r="H39" s="3"/>
      <c r="I39" s="3"/>
      <c r="J39" s="3"/>
      <c r="K39" s="3"/>
      <c r="L39" s="3"/>
      <c r="M39" s="3"/>
    </row>
    <row r="40" spans="1:13" ht="16.5" x14ac:dyDescent="0.3">
      <c r="A40" s="106" t="s">
        <v>58</v>
      </c>
      <c r="B40" s="96"/>
      <c r="C40" s="102"/>
      <c r="D40" s="102"/>
      <c r="E40" s="105"/>
      <c r="F40" s="105"/>
      <c r="G40" s="105"/>
      <c r="H40" s="3"/>
      <c r="I40" s="3"/>
      <c r="J40" s="3"/>
      <c r="K40" s="3"/>
      <c r="L40" s="3"/>
      <c r="M40" s="3"/>
    </row>
    <row r="41" spans="1:13" ht="30.75" x14ac:dyDescent="0.3">
      <c r="A41" s="106" t="s">
        <v>29</v>
      </c>
      <c r="B41" s="109" t="s">
        <v>58</v>
      </c>
      <c r="C41" s="111"/>
      <c r="D41" s="3"/>
      <c r="E41" s="105"/>
      <c r="F41" s="105"/>
      <c r="G41" s="105"/>
      <c r="H41" s="3"/>
      <c r="I41" s="3"/>
      <c r="J41" s="3"/>
      <c r="K41" s="3"/>
      <c r="L41" s="3"/>
      <c r="M41" s="3"/>
    </row>
    <row r="42" spans="1:13" ht="16.5" x14ac:dyDescent="0.3">
      <c r="A42" s="96"/>
      <c r="B42" s="102"/>
      <c r="C42" s="111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6.5" x14ac:dyDescent="0.3">
      <c r="A43" s="102" t="s">
        <v>50</v>
      </c>
      <c r="B43" s="98">
        <f>+'EEFF HISTORICOS'!D47</f>
        <v>60000</v>
      </c>
      <c r="C43" s="111"/>
      <c r="D43" s="3"/>
      <c r="E43" s="3"/>
      <c r="F43" s="3"/>
      <c r="G43" s="3"/>
      <c r="H43" s="98">
        <f>+B43</f>
        <v>60000</v>
      </c>
      <c r="I43" s="3"/>
      <c r="J43" s="3"/>
      <c r="K43" s="3"/>
      <c r="L43" s="3"/>
      <c r="M43" s="98">
        <f>+H43</f>
        <v>60000</v>
      </c>
    </row>
    <row r="44" spans="1:13" ht="16.5" x14ac:dyDescent="0.3">
      <c r="A44" s="102" t="s">
        <v>51</v>
      </c>
      <c r="B44" s="98">
        <f>+'EEFF HISTORICOS'!D48</f>
        <v>-31000</v>
      </c>
      <c r="C44" s="111"/>
      <c r="D44" s="3"/>
      <c r="E44" s="3"/>
      <c r="F44" s="3"/>
      <c r="G44" s="3"/>
      <c r="H44" s="98">
        <f>+B44</f>
        <v>-31000</v>
      </c>
      <c r="I44" s="3"/>
      <c r="J44" s="3"/>
      <c r="K44" s="3"/>
      <c r="L44" s="3"/>
      <c r="M44" s="98">
        <f>+H44</f>
        <v>-31000</v>
      </c>
    </row>
    <row r="45" spans="1:13" ht="16.5" x14ac:dyDescent="0.3">
      <c r="A45" s="102"/>
      <c r="B45" s="98">
        <f>+'EEFF HISTORICOS'!D49</f>
        <v>0</v>
      </c>
      <c r="C45" s="111"/>
      <c r="D45" s="3"/>
      <c r="E45" s="3"/>
      <c r="F45" s="3"/>
      <c r="G45" s="3"/>
      <c r="H45" s="98">
        <f>+B45</f>
        <v>0</v>
      </c>
      <c r="I45" s="3"/>
      <c r="J45" s="3"/>
      <c r="K45" s="3"/>
      <c r="L45" s="3"/>
      <c r="M45" s="3"/>
    </row>
    <row r="46" spans="1:13" ht="16.5" x14ac:dyDescent="0.3">
      <c r="A46" s="96" t="s">
        <v>52</v>
      </c>
      <c r="B46" s="108">
        <f>+'EEFF HISTORICOS'!D50</f>
        <v>29000</v>
      </c>
      <c r="C46" s="111"/>
      <c r="D46" s="3"/>
      <c r="E46" s="3"/>
      <c r="F46" s="3"/>
      <c r="G46" s="3"/>
      <c r="H46" s="108">
        <f>+B46</f>
        <v>29000</v>
      </c>
      <c r="I46" s="3"/>
      <c r="J46" s="3"/>
      <c r="K46" s="3"/>
      <c r="L46" s="3"/>
      <c r="M46" s="108">
        <f>+M44+M43</f>
        <v>29000</v>
      </c>
    </row>
    <row r="47" spans="1:13" ht="16.5" x14ac:dyDescent="0.3">
      <c r="A47" s="102"/>
      <c r="B47" s="98">
        <f>+'EEFF HISTORICOS'!D51</f>
        <v>0</v>
      </c>
      <c r="C47" s="111"/>
      <c r="D47" s="3"/>
      <c r="E47" s="3"/>
      <c r="F47" s="3"/>
      <c r="G47" s="3"/>
      <c r="H47" s="98"/>
      <c r="I47" s="3"/>
      <c r="J47" s="3"/>
      <c r="K47" s="3"/>
      <c r="L47" s="3"/>
      <c r="M47" s="3"/>
    </row>
    <row r="48" spans="1:13" ht="16.5" x14ac:dyDescent="0.3">
      <c r="A48" s="102" t="s">
        <v>53</v>
      </c>
      <c r="B48" s="98">
        <f>+'EEFF HISTORICOS'!D52</f>
        <v>-20000</v>
      </c>
      <c r="C48" s="111"/>
      <c r="D48" s="3"/>
      <c r="E48" s="3"/>
      <c r="F48" s="3"/>
      <c r="G48" s="3"/>
      <c r="H48" s="98">
        <f>+B48</f>
        <v>-20000</v>
      </c>
      <c r="I48" s="3"/>
      <c r="J48" s="3"/>
      <c r="K48" s="3"/>
      <c r="L48" s="3"/>
      <c r="M48" s="98">
        <f>+H48</f>
        <v>-20000</v>
      </c>
    </row>
    <row r="49" spans="1:13" ht="16.5" x14ac:dyDescent="0.3">
      <c r="A49" s="102" t="s">
        <v>54</v>
      </c>
      <c r="B49" s="98">
        <f>+'EEFF HISTORICOS'!D53</f>
        <v>-5400</v>
      </c>
      <c r="C49" s="111"/>
      <c r="D49" s="3"/>
      <c r="E49" s="3"/>
      <c r="F49" s="3"/>
      <c r="G49" s="3"/>
      <c r="H49" s="98">
        <f t="shared" ref="H49:H53" si="3">+B49</f>
        <v>-5400</v>
      </c>
      <c r="I49" s="3"/>
      <c r="J49" s="3"/>
      <c r="K49" s="3"/>
      <c r="L49" s="3"/>
      <c r="M49" s="98">
        <f>+H49</f>
        <v>-5400</v>
      </c>
    </row>
    <row r="50" spans="1:13" ht="16.5" x14ac:dyDescent="0.3">
      <c r="A50" s="102" t="s">
        <v>55</v>
      </c>
      <c r="B50" s="98">
        <f>+'EEFF HISTORICOS'!D54</f>
        <v>-6200</v>
      </c>
      <c r="C50" s="111"/>
      <c r="D50" s="3"/>
      <c r="E50" s="3"/>
      <c r="F50" s="3"/>
      <c r="G50" s="3"/>
      <c r="H50" s="98">
        <f t="shared" si="3"/>
        <v>-6200</v>
      </c>
      <c r="I50" s="3" t="str">
        <f>+A58</f>
        <v>A1</v>
      </c>
      <c r="J50" s="98">
        <f>+J59*-1</f>
        <v>-10800</v>
      </c>
      <c r="K50" s="3"/>
      <c r="L50" s="3"/>
      <c r="M50" s="98">
        <f>+J50+H50</f>
        <v>-17000</v>
      </c>
    </row>
    <row r="51" spans="1:13" ht="16.5" x14ac:dyDescent="0.3">
      <c r="A51" s="102" t="s">
        <v>56</v>
      </c>
      <c r="B51" s="98">
        <f>+'EEFF HISTORICOS'!D55</f>
        <v>0</v>
      </c>
      <c r="C51" s="111"/>
      <c r="D51" s="3"/>
      <c r="E51" s="3"/>
      <c r="F51" s="3"/>
      <c r="G51" s="3"/>
      <c r="H51" s="98">
        <f t="shared" si="3"/>
        <v>0</v>
      </c>
      <c r="I51" s="3"/>
      <c r="J51" s="3"/>
      <c r="K51" s="3"/>
      <c r="L51" s="3"/>
      <c r="M51" s="3"/>
    </row>
    <row r="52" spans="1:13" ht="16.5" x14ac:dyDescent="0.3">
      <c r="A52" s="102"/>
      <c r="B52" s="98">
        <f>+'EEFF HISTORICOS'!D56</f>
        <v>0</v>
      </c>
      <c r="C52" s="111"/>
      <c r="D52" s="3"/>
      <c r="E52" s="3"/>
      <c r="F52" s="3"/>
      <c r="G52" s="3"/>
      <c r="H52" s="98">
        <f t="shared" si="3"/>
        <v>0</v>
      </c>
      <c r="I52" s="3"/>
      <c r="J52" s="3"/>
      <c r="K52" s="3"/>
      <c r="L52" s="3"/>
      <c r="M52" s="3"/>
    </row>
    <row r="53" spans="1:13" ht="16.5" x14ac:dyDescent="0.3">
      <c r="A53" s="96" t="s">
        <v>113</v>
      </c>
      <c r="B53" s="108">
        <f>+'EEFF HISTORICOS'!D57</f>
        <v>-2600</v>
      </c>
      <c r="C53" s="111"/>
      <c r="D53" s="3"/>
      <c r="E53" s="3"/>
      <c r="F53" s="3"/>
      <c r="G53" s="3"/>
      <c r="H53" s="108">
        <f t="shared" si="3"/>
        <v>-2600</v>
      </c>
      <c r="I53" s="3"/>
      <c r="J53" s="3"/>
      <c r="K53" s="3"/>
      <c r="L53" s="3"/>
      <c r="M53" s="108">
        <f>SUM(M46:M52)</f>
        <v>-13400</v>
      </c>
    </row>
    <row r="54" spans="1:13" x14ac:dyDescent="0.25">
      <c r="B54" s="1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9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 t="s">
        <v>61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110" t="s">
        <v>42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 t="s">
        <v>62</v>
      </c>
      <c r="B59" s="3"/>
      <c r="C59" s="3"/>
      <c r="D59" s="3"/>
      <c r="E59" s="3"/>
      <c r="F59" s="3"/>
      <c r="G59" s="3"/>
      <c r="H59" s="3"/>
      <c r="I59" s="3"/>
      <c r="J59" s="98">
        <f>+B18</f>
        <v>10800</v>
      </c>
      <c r="K59" s="3"/>
      <c r="L59" s="3"/>
      <c r="M59" s="3"/>
    </row>
    <row r="60" spans="1:13" x14ac:dyDescent="0.25">
      <c r="A60" s="3" t="s">
        <v>63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98">
        <f>+J59</f>
        <v>10800</v>
      </c>
      <c r="M60" s="3"/>
    </row>
    <row r="61" spans="1:13" ht="60" x14ac:dyDescent="0.25">
      <c r="A61" s="2" t="s">
        <v>108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119" t="s">
        <v>43</v>
      </c>
    </row>
  </sheetData>
  <mergeCells count="2">
    <mergeCell ref="J5:L5"/>
    <mergeCell ref="C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5"/>
  <sheetViews>
    <sheetView topLeftCell="C15" zoomScale="60" zoomScaleNormal="60" workbookViewId="0">
      <selection activeCell="N29" sqref="N29:N30"/>
    </sheetView>
  </sheetViews>
  <sheetFormatPr baseColWidth="10" defaultRowHeight="15" x14ac:dyDescent="0.25"/>
  <cols>
    <col min="1" max="1" width="51.5703125" style="119" bestFit="1" customWidth="1"/>
    <col min="2" max="2" width="25.140625" style="119" bestFit="1" customWidth="1"/>
    <col min="3" max="3" width="13.5703125" style="119" customWidth="1"/>
    <col min="4" max="4" width="5.140625" style="119" customWidth="1"/>
    <col min="5" max="5" width="16.5703125" style="119" bestFit="1" customWidth="1"/>
    <col min="6" max="6" width="3.7109375" style="119" bestFit="1" customWidth="1"/>
    <col min="7" max="7" width="20.5703125" style="119" bestFit="1" customWidth="1"/>
    <col min="8" max="8" width="24.42578125" style="119" bestFit="1" customWidth="1"/>
    <col min="9" max="9" width="15.85546875" style="119" customWidth="1"/>
    <col min="10" max="10" width="4.42578125" style="119" customWidth="1"/>
    <col min="11" max="11" width="14.85546875" style="119" customWidth="1"/>
    <col min="12" max="12" width="7.28515625" style="119" customWidth="1"/>
    <col min="13" max="13" width="14.28515625" style="119" customWidth="1"/>
    <col min="14" max="14" width="23.85546875" style="119" customWidth="1"/>
    <col min="15" max="16384" width="11.42578125" style="119"/>
  </cols>
  <sheetData>
    <row r="1" spans="1:14" x14ac:dyDescent="0.25">
      <c r="A1" s="26" t="str">
        <f>+'EEFF HISTORICOS'!B2</f>
        <v>EMPRESA TRANSICION 2014, C.A.</v>
      </c>
      <c r="B1" s="161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x14ac:dyDescent="0.25">
      <c r="A2" s="30" t="s">
        <v>114</v>
      </c>
      <c r="B2" s="145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81">
        <f>+I18+H18</f>
        <v>-2400</v>
      </c>
      <c r="N2" s="148"/>
    </row>
    <row r="3" spans="1:14" ht="15.75" thickBot="1" x14ac:dyDescent="0.3">
      <c r="A3" s="30" t="s">
        <v>65</v>
      </c>
      <c r="B3" s="145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8"/>
    </row>
    <row r="4" spans="1:14" ht="36" customHeight="1" thickBot="1" x14ac:dyDescent="0.3">
      <c r="A4" s="30" t="s">
        <v>29</v>
      </c>
      <c r="B4" s="145"/>
      <c r="C4" s="127" t="s">
        <v>32</v>
      </c>
      <c r="D4" s="128"/>
      <c r="E4" s="128"/>
      <c r="F4" s="128"/>
      <c r="G4" s="129"/>
      <c r="H4" s="142"/>
      <c r="I4" s="127" t="s">
        <v>36</v>
      </c>
      <c r="J4" s="128"/>
      <c r="K4" s="128"/>
      <c r="L4" s="128"/>
      <c r="M4" s="129"/>
      <c r="N4" s="148"/>
    </row>
    <row r="5" spans="1:14" ht="45" customHeight="1" thickBot="1" x14ac:dyDescent="0.3">
      <c r="A5" s="149"/>
      <c r="B5" s="11" t="s">
        <v>48</v>
      </c>
      <c r="C5" s="117" t="s">
        <v>67</v>
      </c>
      <c r="D5" s="117"/>
      <c r="E5" s="145"/>
      <c r="F5" s="145"/>
      <c r="G5" s="145"/>
      <c r="H5" s="11" t="s">
        <v>35</v>
      </c>
      <c r="I5" s="117" t="str">
        <f>+C5</f>
        <v>2012/2013</v>
      </c>
      <c r="J5" s="117"/>
      <c r="K5" s="145"/>
      <c r="L5" s="145"/>
      <c r="M5" s="145"/>
      <c r="N5" s="11" t="s">
        <v>49</v>
      </c>
    </row>
    <row r="6" spans="1:14" ht="15.75" thickBot="1" x14ac:dyDescent="0.3">
      <c r="A6" s="162"/>
      <c r="B6" s="76" t="s">
        <v>66</v>
      </c>
      <c r="C6" s="151"/>
      <c r="D6" s="146"/>
      <c r="E6" s="152" t="s">
        <v>33</v>
      </c>
      <c r="F6" s="152"/>
      <c r="G6" s="152" t="s">
        <v>34</v>
      </c>
      <c r="H6" s="150" t="str">
        <f>+B6</f>
        <v>31.12.2014</v>
      </c>
      <c r="I6" s="12"/>
      <c r="J6" s="12"/>
      <c r="K6" s="179" t="s">
        <v>33</v>
      </c>
      <c r="L6" s="179"/>
      <c r="M6" s="180" t="s">
        <v>34</v>
      </c>
      <c r="N6" s="76" t="str">
        <f>+H6</f>
        <v>31.12.2014</v>
      </c>
    </row>
    <row r="7" spans="1:14" x14ac:dyDescent="0.25">
      <c r="A7" s="14" t="str">
        <f>+'EEFF HISTORICOS'!B8</f>
        <v>ACTIVO</v>
      </c>
      <c r="B7" s="163"/>
      <c r="C7" s="142"/>
      <c r="D7" s="142"/>
      <c r="E7" s="142"/>
      <c r="F7" s="142"/>
      <c r="G7" s="142"/>
      <c r="H7" s="153"/>
      <c r="I7" s="142"/>
      <c r="J7" s="142"/>
      <c r="K7" s="142"/>
      <c r="L7" s="142"/>
      <c r="M7" s="142"/>
      <c r="N7" s="163"/>
    </row>
    <row r="8" spans="1:14" ht="16.5" x14ac:dyDescent="0.3">
      <c r="A8" s="16" t="str">
        <f>+'EEFF HISTORICOS'!B9</f>
        <v>EFECTIVO</v>
      </c>
      <c r="B8" s="166">
        <f>+'EEFF HISTORICOS'!E9</f>
        <v>21303</v>
      </c>
      <c r="C8" s="155"/>
      <c r="D8" s="155"/>
      <c r="E8" s="142"/>
      <c r="F8" s="142"/>
      <c r="G8" s="142"/>
      <c r="H8" s="154">
        <f>+B8</f>
        <v>21303</v>
      </c>
      <c r="I8" s="155"/>
      <c r="J8" s="155"/>
      <c r="K8" s="142"/>
      <c r="L8" s="142"/>
      <c r="M8" s="142"/>
      <c r="N8" s="164">
        <f>+H8</f>
        <v>21303</v>
      </c>
    </row>
    <row r="9" spans="1:14" ht="16.5" x14ac:dyDescent="0.3">
      <c r="A9" s="16" t="str">
        <f>+'EEFF HISTORICOS'!B10</f>
        <v>CUENTAS POR COBRAR COMERCIALES</v>
      </c>
      <c r="B9" s="166">
        <f>+'EEFF HISTORICOS'!E10</f>
        <v>21000</v>
      </c>
      <c r="C9" s="155"/>
      <c r="D9" s="155"/>
      <c r="E9" s="142"/>
      <c r="F9" s="142"/>
      <c r="G9" s="142"/>
      <c r="H9" s="154">
        <f>+B9</f>
        <v>21000</v>
      </c>
      <c r="I9" s="155"/>
      <c r="J9" s="142"/>
      <c r="K9" s="142"/>
      <c r="L9" s="142"/>
      <c r="M9" s="142"/>
      <c r="N9" s="164">
        <f t="shared" ref="N9:N17" si="0">+H9</f>
        <v>21000</v>
      </c>
    </row>
    <row r="10" spans="1:14" ht="16.5" x14ac:dyDescent="0.3">
      <c r="A10" s="16" t="str">
        <f>+'EEFF HISTORICOS'!B11</f>
        <v>CUENTAS POR COBRAR ACCIONISTAS</v>
      </c>
      <c r="B10" s="176">
        <f>+'EEFF HISTORICOS'!E11</f>
        <v>0</v>
      </c>
      <c r="C10" s="177">
        <f>+ESFA!D10-ESFA!F10</f>
        <v>-50000</v>
      </c>
      <c r="D10" s="177" t="str">
        <f>+A56</f>
        <v>A1</v>
      </c>
      <c r="E10" s="177">
        <f>+E57</f>
        <v>50000</v>
      </c>
      <c r="F10" s="17"/>
      <c r="G10" s="178"/>
      <c r="H10" s="154">
        <f>+B10+C10+E10-G10</f>
        <v>0</v>
      </c>
      <c r="I10" s="155"/>
      <c r="J10" s="155"/>
      <c r="K10" s="142"/>
      <c r="L10" s="142"/>
      <c r="M10" s="142"/>
      <c r="N10" s="164">
        <f t="shared" si="0"/>
        <v>0</v>
      </c>
    </row>
    <row r="11" spans="1:14" ht="16.5" x14ac:dyDescent="0.3">
      <c r="A11" s="16" t="str">
        <f>+'EEFF HISTORICOS'!B12</f>
        <v>INVENTARIOS</v>
      </c>
      <c r="B11" s="166">
        <f>+'EEFF HISTORICOS'!E12</f>
        <v>18750</v>
      </c>
      <c r="C11" s="155"/>
      <c r="D11" s="155"/>
      <c r="E11" s="156"/>
      <c r="F11" s="142"/>
      <c r="G11" s="142"/>
      <c r="H11" s="154">
        <f t="shared" ref="H11:H18" si="1">+B11</f>
        <v>18750</v>
      </c>
      <c r="I11" s="155"/>
      <c r="J11" s="142"/>
      <c r="K11" s="142"/>
      <c r="L11" s="142"/>
      <c r="M11" s="142"/>
      <c r="N11" s="164">
        <f t="shared" si="0"/>
        <v>18750</v>
      </c>
    </row>
    <row r="12" spans="1:14" ht="16.5" x14ac:dyDescent="0.3">
      <c r="A12" s="16" t="str">
        <f>+'EEFF HISTORICOS'!B13</f>
        <v>EDIFICIOS</v>
      </c>
      <c r="B12" s="166">
        <f>+'EEFF HISTORICOS'!E13</f>
        <v>160000</v>
      </c>
      <c r="C12" s="155"/>
      <c r="D12" s="155"/>
      <c r="E12" s="142"/>
      <c r="F12" s="142"/>
      <c r="G12" s="142"/>
      <c r="H12" s="154">
        <f t="shared" si="1"/>
        <v>160000</v>
      </c>
      <c r="I12" s="155"/>
      <c r="J12" s="142"/>
      <c r="K12" s="142"/>
      <c r="L12" s="142"/>
      <c r="M12" s="142"/>
      <c r="N12" s="164">
        <f t="shared" si="0"/>
        <v>160000</v>
      </c>
    </row>
    <row r="13" spans="1:14" ht="16.5" x14ac:dyDescent="0.3">
      <c r="A13" s="16" t="str">
        <f>+'EEFF HISTORICOS'!B14</f>
        <v>MOBILIARIO</v>
      </c>
      <c r="B13" s="166">
        <f>+'EEFF HISTORICOS'!E14</f>
        <v>30000</v>
      </c>
      <c r="C13" s="155"/>
      <c r="D13" s="155"/>
      <c r="E13" s="142"/>
      <c r="F13" s="142"/>
      <c r="G13" s="142"/>
      <c r="H13" s="154">
        <f t="shared" si="1"/>
        <v>30000</v>
      </c>
      <c r="I13" s="155"/>
      <c r="J13" s="155"/>
      <c r="K13" s="142"/>
      <c r="L13" s="142"/>
      <c r="M13" s="142"/>
      <c r="N13" s="164">
        <f t="shared" si="0"/>
        <v>30000</v>
      </c>
    </row>
    <row r="14" spans="1:14" ht="16.5" x14ac:dyDescent="0.3">
      <c r="A14" s="16" t="str">
        <f>+'EEFF HISTORICOS'!B15</f>
        <v>FRANQUICIA</v>
      </c>
      <c r="B14" s="166">
        <f>+'EEFF HISTORICOS'!E15</f>
        <v>40000</v>
      </c>
      <c r="C14" s="155"/>
      <c r="D14" s="155"/>
      <c r="E14" s="142"/>
      <c r="F14" s="142"/>
      <c r="G14" s="142"/>
      <c r="H14" s="154">
        <f t="shared" si="1"/>
        <v>40000</v>
      </c>
      <c r="I14" s="155"/>
      <c r="J14" s="142"/>
      <c r="K14" s="142"/>
      <c r="L14" s="142"/>
      <c r="M14" s="142"/>
      <c r="N14" s="164">
        <f t="shared" si="0"/>
        <v>40000</v>
      </c>
    </row>
    <row r="15" spans="1:14" ht="16.5" x14ac:dyDescent="0.3">
      <c r="A15" s="16" t="str">
        <f>+'EEFF HISTORICOS'!B16</f>
        <v>DEPRECIACION ACUMULADA</v>
      </c>
      <c r="B15" s="166">
        <f>+'EEFF HISTORICOS'!E16</f>
        <v>-16800</v>
      </c>
      <c r="C15" s="155"/>
      <c r="D15" s="155"/>
      <c r="E15" s="142"/>
      <c r="F15" s="142"/>
      <c r="G15" s="142"/>
      <c r="H15" s="154">
        <f t="shared" si="1"/>
        <v>-16800</v>
      </c>
      <c r="I15" s="155"/>
      <c r="J15" s="142"/>
      <c r="K15" s="142"/>
      <c r="L15" s="142"/>
      <c r="M15" s="142"/>
      <c r="N15" s="164">
        <f t="shared" si="0"/>
        <v>-16800</v>
      </c>
    </row>
    <row r="16" spans="1:14" ht="16.5" x14ac:dyDescent="0.3">
      <c r="A16" s="16" t="str">
        <f>+'EEFF HISTORICOS'!B17</f>
        <v>AMORTIZACION ACUMULADA</v>
      </c>
      <c r="B16" s="166">
        <f>+'EEFF HISTORICOS'!E17</f>
        <v>-6000</v>
      </c>
      <c r="C16" s="155"/>
      <c r="D16" s="155"/>
      <c r="E16" s="142"/>
      <c r="F16" s="142"/>
      <c r="G16" s="142"/>
      <c r="H16" s="154">
        <f t="shared" si="1"/>
        <v>-6000</v>
      </c>
      <c r="I16" s="155"/>
      <c r="J16" s="142"/>
      <c r="K16" s="142"/>
      <c r="L16" s="142"/>
      <c r="M16" s="142"/>
      <c r="N16" s="164">
        <f t="shared" si="0"/>
        <v>-6000</v>
      </c>
    </row>
    <row r="17" spans="1:16" ht="16.5" x14ac:dyDescent="0.3">
      <c r="A17" s="16" t="str">
        <f>+'EEFF HISTORICOS'!B18</f>
        <v>SEGUROS PREPAGADOS</v>
      </c>
      <c r="B17" s="166">
        <f>+'EEFF HISTORICOS'!E18</f>
        <v>5000</v>
      </c>
      <c r="C17" s="155"/>
      <c r="D17" s="155"/>
      <c r="E17" s="142"/>
      <c r="F17" s="142"/>
      <c r="G17" s="142"/>
      <c r="H17" s="154">
        <f t="shared" si="1"/>
        <v>5000</v>
      </c>
      <c r="I17" s="155"/>
      <c r="J17" s="142"/>
      <c r="K17" s="142"/>
      <c r="L17" s="142"/>
      <c r="M17" s="142"/>
      <c r="N17" s="164">
        <f t="shared" si="0"/>
        <v>5000</v>
      </c>
    </row>
    <row r="18" spans="1:16" ht="16.5" x14ac:dyDescent="0.3">
      <c r="A18" s="16" t="str">
        <f>+'EEFF HISTORICOS'!B19</f>
        <v>GASTOS DE ORGANIZACIÓN</v>
      </c>
      <c r="B18" s="166">
        <f>+'EEFF HISTORICOS'!E19</f>
        <v>8400</v>
      </c>
      <c r="C18" s="175"/>
      <c r="D18" s="155"/>
      <c r="E18" s="142"/>
      <c r="F18" s="142"/>
      <c r="G18" s="145"/>
      <c r="H18" s="164">
        <f t="shared" si="1"/>
        <v>8400</v>
      </c>
      <c r="I18" s="175">
        <f>+'EEFF 31.12.2013'!J18-'EEFF 31.12.2013'!L18</f>
        <v>-10800</v>
      </c>
      <c r="J18" s="145" t="str">
        <f>+A66</f>
        <v>A1</v>
      </c>
      <c r="K18" s="175">
        <f>+K67</f>
        <v>2400</v>
      </c>
      <c r="L18" s="145"/>
      <c r="M18" s="175"/>
      <c r="N18" s="164">
        <f>+H18+I18+K18</f>
        <v>0</v>
      </c>
    </row>
    <row r="19" spans="1:16" ht="15.75" x14ac:dyDescent="0.25">
      <c r="A19" s="18" t="str">
        <f>+'EEFF HISTORICOS'!B21</f>
        <v>TOTAL ACTIVO</v>
      </c>
      <c r="B19" s="167">
        <f>SUM(B8:B18)</f>
        <v>281653</v>
      </c>
      <c r="C19" s="158"/>
      <c r="D19" s="158"/>
      <c r="E19" s="142"/>
      <c r="F19" s="142"/>
      <c r="G19" s="142"/>
      <c r="H19" s="157">
        <f>SUM(H8:H18)</f>
        <v>281653</v>
      </c>
      <c r="I19" s="158"/>
      <c r="J19" s="158"/>
      <c r="K19" s="142"/>
      <c r="L19" s="142"/>
      <c r="M19" s="142"/>
      <c r="N19" s="77">
        <f>SUM(N8:N18)</f>
        <v>273253</v>
      </c>
    </row>
    <row r="20" spans="1:16" ht="16.5" x14ac:dyDescent="0.3">
      <c r="A20" s="20"/>
      <c r="B20" s="166"/>
      <c r="C20" s="155"/>
      <c r="D20" s="155"/>
      <c r="E20" s="142"/>
      <c r="F20" s="142"/>
      <c r="G20" s="142"/>
      <c r="H20" s="153"/>
      <c r="I20" s="142"/>
      <c r="J20" s="142"/>
      <c r="K20" s="142"/>
      <c r="L20" s="142"/>
      <c r="M20" s="142"/>
      <c r="N20" s="163"/>
    </row>
    <row r="21" spans="1:16" x14ac:dyDescent="0.25">
      <c r="A21" s="14" t="str">
        <f>+'EEFF HISTORICOS'!B23</f>
        <v>PASIVO</v>
      </c>
      <c r="B21" s="166">
        <f>+'EEFF HISTORICOS'!E23</f>
        <v>0</v>
      </c>
      <c r="C21" s="155"/>
      <c r="D21" s="155"/>
      <c r="E21" s="142"/>
      <c r="F21" s="142"/>
      <c r="G21" s="142"/>
      <c r="H21" s="153"/>
      <c r="I21" s="142"/>
      <c r="J21" s="142"/>
      <c r="K21" s="142"/>
      <c r="L21" s="142"/>
      <c r="M21" s="142"/>
      <c r="N21" s="163"/>
    </row>
    <row r="22" spans="1:16" ht="16.5" x14ac:dyDescent="0.3">
      <c r="A22" s="20" t="str">
        <f>+'EEFF HISTORICOS'!B24</f>
        <v>CUENTAS POR PAGAR COMERCIALES</v>
      </c>
      <c r="B22" s="166">
        <f>+'EEFF HISTORICOS'!E24</f>
        <v>6000</v>
      </c>
      <c r="C22" s="155"/>
      <c r="D22" s="155"/>
      <c r="E22" s="142"/>
      <c r="F22" s="142"/>
      <c r="G22" s="142"/>
      <c r="H22" s="154">
        <f>+B22</f>
        <v>6000</v>
      </c>
      <c r="I22" s="155"/>
      <c r="J22" s="142"/>
      <c r="K22" s="142"/>
      <c r="L22" s="142"/>
      <c r="M22" s="142"/>
      <c r="N22" s="164">
        <f>+H22</f>
        <v>6000</v>
      </c>
    </row>
    <row r="23" spans="1:16" ht="16.5" x14ac:dyDescent="0.3">
      <c r="A23" s="20" t="str">
        <f>+'EEFF HISTORICOS'!B25</f>
        <v>PRESTAMOS POR PAGAR</v>
      </c>
      <c r="B23" s="166">
        <f>+'EEFF HISTORICOS'!E25</f>
        <v>106803</v>
      </c>
      <c r="C23" s="175"/>
      <c r="D23" s="175"/>
      <c r="E23" s="145"/>
      <c r="F23" s="145"/>
      <c r="G23" s="145"/>
      <c r="H23" s="164">
        <f t="shared" ref="H23:H25" si="2">+B23</f>
        <v>106803</v>
      </c>
      <c r="I23" s="175"/>
      <c r="J23" s="145" t="str">
        <f>+A71</f>
        <v>A2</v>
      </c>
      <c r="K23" s="175">
        <f>+K72</f>
        <v>2749.9780000000001</v>
      </c>
      <c r="L23" s="145"/>
      <c r="M23" s="175"/>
      <c r="N23" s="164">
        <f>+H23+M23-K23</f>
        <v>104053.022</v>
      </c>
      <c r="O23" s="143"/>
      <c r="P23" s="143"/>
    </row>
    <row r="24" spans="1:16" ht="16.5" x14ac:dyDescent="0.3">
      <c r="A24" s="20" t="str">
        <f>+'EEFF HISTORICOS'!B26</f>
        <v>CONTRIBUCIONES SOCIALES POR PAGAR</v>
      </c>
      <c r="B24" s="166">
        <f>+'EEFF HISTORICOS'!E26</f>
        <v>4000</v>
      </c>
      <c r="C24" s="155"/>
      <c r="D24" s="155"/>
      <c r="E24" s="142"/>
      <c r="F24" s="142"/>
      <c r="G24" s="142"/>
      <c r="H24" s="154">
        <f t="shared" si="2"/>
        <v>4000</v>
      </c>
      <c r="I24" s="155"/>
      <c r="J24" s="142"/>
      <c r="K24" s="142"/>
      <c r="L24" s="142"/>
      <c r="M24" s="142"/>
      <c r="N24" s="164">
        <f>+H24</f>
        <v>4000</v>
      </c>
    </row>
    <row r="25" spans="1:16" ht="16.5" x14ac:dyDescent="0.3">
      <c r="A25" s="20" t="str">
        <f>+'EEFF HISTORICOS'!B27</f>
        <v>BENEFICIOS A LOS EMPLEADOS</v>
      </c>
      <c r="B25" s="166">
        <f>+'EEFF HISTORICOS'!E27</f>
        <v>30000</v>
      </c>
      <c r="C25" s="155"/>
      <c r="D25" s="155"/>
      <c r="E25" s="142"/>
      <c r="F25" s="142"/>
      <c r="G25" s="142"/>
      <c r="H25" s="154">
        <f t="shared" si="2"/>
        <v>30000</v>
      </c>
      <c r="I25" s="155"/>
      <c r="J25" s="142"/>
      <c r="K25" s="142"/>
      <c r="L25" s="142"/>
      <c r="M25" s="142"/>
      <c r="N25" s="164">
        <f>+H25</f>
        <v>30000</v>
      </c>
    </row>
    <row r="26" spans="1:16" x14ac:dyDescent="0.25">
      <c r="A26" s="14" t="str">
        <f>+'EEFF HISTORICOS'!B29</f>
        <v>TOTAL PASIVO</v>
      </c>
      <c r="B26" s="168">
        <f>SUM(B21:B25)</f>
        <v>146803</v>
      </c>
      <c r="C26" s="160"/>
      <c r="D26" s="155"/>
      <c r="E26" s="142"/>
      <c r="F26" s="142"/>
      <c r="G26" s="142"/>
      <c r="H26" s="159">
        <f>SUM(H22:H25)</f>
        <v>146803</v>
      </c>
      <c r="I26" s="160"/>
      <c r="J26" s="142"/>
      <c r="K26" s="142"/>
      <c r="L26" s="142"/>
      <c r="M26" s="142"/>
      <c r="N26" s="74">
        <f>SUM(N22:N25)</f>
        <v>144053.022</v>
      </c>
    </row>
    <row r="27" spans="1:16" x14ac:dyDescent="0.25">
      <c r="A27" s="14" t="str">
        <f>+'EEFF HISTORICOS'!B31</f>
        <v>PATRIMONIO</v>
      </c>
      <c r="B27" s="166"/>
      <c r="C27" s="155"/>
      <c r="D27" s="155"/>
      <c r="E27" s="142"/>
      <c r="F27" s="142"/>
      <c r="G27" s="142"/>
      <c r="H27" s="153"/>
      <c r="I27" s="155"/>
      <c r="J27" s="142"/>
      <c r="K27" s="142"/>
      <c r="L27" s="142"/>
      <c r="M27" s="142"/>
      <c r="N27" s="163"/>
    </row>
    <row r="28" spans="1:16" ht="16.5" x14ac:dyDescent="0.3">
      <c r="A28" s="20" t="str">
        <f>+'EEFF HISTORICOS'!B32</f>
        <v>CAPITAL SOCIAL</v>
      </c>
      <c r="B28" s="166">
        <f>+'EEFF HISTORICOS'!E32</f>
        <v>150000</v>
      </c>
      <c r="C28" s="175"/>
      <c r="D28" s="175"/>
      <c r="E28" s="145"/>
      <c r="F28" s="145"/>
      <c r="G28" s="145"/>
      <c r="H28" s="164">
        <f>+B28</f>
        <v>150000</v>
      </c>
      <c r="I28" s="175"/>
      <c r="J28" s="175"/>
      <c r="K28" s="145"/>
      <c r="L28" s="145"/>
      <c r="M28" s="145"/>
      <c r="N28" s="164">
        <f>+H28</f>
        <v>150000</v>
      </c>
    </row>
    <row r="29" spans="1:16" ht="16.5" x14ac:dyDescent="0.3">
      <c r="A29" s="20" t="str">
        <f>+'EEFF HISTORICOS'!B33</f>
        <v>UTILIDAD DEL EJERCICIO</v>
      </c>
      <c r="B29" s="166">
        <f>+'EEFF HISTORICOS'!E33</f>
        <v>-12550</v>
      </c>
      <c r="C29" s="175"/>
      <c r="D29" s="175"/>
      <c r="E29" s="145"/>
      <c r="F29" s="145"/>
      <c r="G29" s="145"/>
      <c r="H29" s="164">
        <f>+B29</f>
        <v>-12550</v>
      </c>
      <c r="I29" s="175"/>
      <c r="J29" s="145"/>
      <c r="K29" s="175"/>
      <c r="L29" s="145" t="s">
        <v>97</v>
      </c>
      <c r="M29" s="175">
        <f>M68+M73</f>
        <v>5149.9780000000001</v>
      </c>
      <c r="N29" s="164">
        <f>+H29+I29+M29-K29</f>
        <v>-7400.0219999999999</v>
      </c>
    </row>
    <row r="30" spans="1:16" ht="16.5" x14ac:dyDescent="0.3">
      <c r="A30" s="20" t="str">
        <f>+'EEFF HISTORICOS'!B34</f>
        <v>UTILIDADES NO DISTRIBUIDAS</v>
      </c>
      <c r="B30" s="166">
        <f>+'EEFF HISTORICOS'!E34</f>
        <v>-2600</v>
      </c>
      <c r="C30" s="175"/>
      <c r="D30" s="175"/>
      <c r="E30" s="145"/>
      <c r="F30" s="145"/>
      <c r="G30" s="145"/>
      <c r="H30" s="164">
        <f>+B30</f>
        <v>-2600</v>
      </c>
      <c r="I30" s="175">
        <f>+'EEFF 31.12.2013'!L29-'EEFF 31.12.2013'!J29</f>
        <v>-10800</v>
      </c>
      <c r="J30" s="145"/>
      <c r="K30" s="175"/>
      <c r="L30" s="145"/>
      <c r="M30" s="175"/>
      <c r="N30" s="164">
        <f>+H30+I30+M30-K30</f>
        <v>-13400</v>
      </c>
    </row>
    <row r="31" spans="1:16" ht="16.5" x14ac:dyDescent="0.3">
      <c r="A31" s="20" t="str">
        <f>+'EEFF HISTORICOS'!B35</f>
        <v>RESERVA LEGAL</v>
      </c>
      <c r="B31" s="166">
        <f>+'EEFF HISTORICOS'!E35</f>
        <v>0</v>
      </c>
      <c r="C31" s="175"/>
      <c r="D31" s="175"/>
      <c r="E31" s="145"/>
      <c r="F31" s="145"/>
      <c r="G31" s="145"/>
      <c r="H31" s="163"/>
      <c r="I31" s="175"/>
      <c r="J31" s="145"/>
      <c r="K31" s="145"/>
      <c r="L31" s="145"/>
      <c r="M31" s="145"/>
      <c r="N31" s="163"/>
    </row>
    <row r="32" spans="1:16" x14ac:dyDescent="0.25">
      <c r="A32" s="14" t="str">
        <f>+'EEFF HISTORICOS'!B37</f>
        <v>TOTAL PATRIMONIO</v>
      </c>
      <c r="B32" s="168">
        <f>+'EEFF HISTORICOS'!E37</f>
        <v>134850</v>
      </c>
      <c r="C32" s="21"/>
      <c r="D32" s="175"/>
      <c r="E32" s="145"/>
      <c r="F32" s="145"/>
      <c r="G32" s="145"/>
      <c r="H32" s="74">
        <f>SUM(H28:H31)</f>
        <v>134850</v>
      </c>
      <c r="I32" s="21"/>
      <c r="J32" s="145"/>
      <c r="K32" s="145"/>
      <c r="L32" s="145"/>
      <c r="M32" s="145"/>
      <c r="N32" s="74">
        <f>SUM(N28:N31)</f>
        <v>129199.978</v>
      </c>
    </row>
    <row r="33" spans="1:14" ht="15.75" x14ac:dyDescent="0.25">
      <c r="A33" s="18" t="str">
        <f>+'EEFF HISTORICOS'!B39</f>
        <v>TOTAL PASIVO Y PATRIMONIO</v>
      </c>
      <c r="B33" s="166">
        <f>+B32+B26</f>
        <v>281653</v>
      </c>
      <c r="C33" s="19"/>
      <c r="D33" s="175"/>
      <c r="E33" s="145"/>
      <c r="F33" s="145"/>
      <c r="G33" s="145"/>
      <c r="H33" s="163"/>
      <c r="I33" s="19"/>
      <c r="J33" s="145"/>
      <c r="K33" s="145"/>
      <c r="L33" s="145"/>
      <c r="M33" s="145"/>
      <c r="N33" s="163"/>
    </row>
    <row r="34" spans="1:14" x14ac:dyDescent="0.25">
      <c r="A34" s="165" t="str">
        <f>+ESFA!A34</f>
        <v>Suscripción de acciones por cobrar</v>
      </c>
      <c r="B34" s="166"/>
      <c r="C34" s="175">
        <f>(+ESFA!F39-ESFA!D39)*-1</f>
        <v>50000</v>
      </c>
      <c r="D34" s="17"/>
      <c r="E34" s="175"/>
      <c r="F34" s="145" t="str">
        <f>+A56</f>
        <v>A1</v>
      </c>
      <c r="G34" s="175">
        <f>+G58</f>
        <v>50000</v>
      </c>
      <c r="H34" s="164">
        <f>+C34+E34-G34</f>
        <v>0</v>
      </c>
      <c r="I34" s="175"/>
      <c r="J34" s="175"/>
      <c r="K34" s="145"/>
      <c r="L34" s="145"/>
      <c r="M34" s="145"/>
      <c r="N34" s="164">
        <f>+H34</f>
        <v>0</v>
      </c>
    </row>
    <row r="35" spans="1:14" ht="19.5" thickBot="1" x14ac:dyDescent="0.35">
      <c r="A35" s="22" t="s">
        <v>44</v>
      </c>
      <c r="B35" s="169"/>
      <c r="C35" s="203"/>
      <c r="D35" s="203"/>
      <c r="E35" s="24"/>
      <c r="F35" s="203"/>
      <c r="G35" s="24"/>
      <c r="H35" s="78">
        <f>+H32+H34+H26</f>
        <v>281653</v>
      </c>
      <c r="I35" s="25"/>
      <c r="J35" s="24"/>
      <c r="K35" s="212">
        <f>SUM(K8:K34)</f>
        <v>5149.9780000000001</v>
      </c>
      <c r="L35" s="203"/>
      <c r="M35" s="212">
        <f>SUM(M8:M34)</f>
        <v>5149.9780000000001</v>
      </c>
      <c r="N35" s="78">
        <f>+N32+N34+N26</f>
        <v>273253</v>
      </c>
    </row>
    <row r="36" spans="1:14" x14ac:dyDescent="0.25">
      <c r="A36" s="143"/>
      <c r="B36" s="1"/>
      <c r="H36" s="121"/>
    </row>
    <row r="37" spans="1:14" ht="15.75" thickBot="1" x14ac:dyDescent="0.3">
      <c r="A37" s="4"/>
      <c r="B37" s="1"/>
    </row>
    <row r="38" spans="1:14" ht="17.25" thickBot="1" x14ac:dyDescent="0.35">
      <c r="A38" s="26" t="str">
        <f>+A1</f>
        <v>EMPRESA TRANSICION 2014, C.A.</v>
      </c>
      <c r="B38" s="170"/>
      <c r="C38" s="27"/>
      <c r="D38" s="27"/>
      <c r="E38" s="28"/>
      <c r="F38" s="28"/>
      <c r="G38" s="28"/>
      <c r="H38" s="161"/>
      <c r="I38" s="161"/>
      <c r="J38" s="161"/>
      <c r="K38" s="161"/>
      <c r="L38" s="161"/>
      <c r="M38" s="161"/>
      <c r="N38" s="201"/>
    </row>
    <row r="39" spans="1:14" ht="15.75" customHeight="1" x14ac:dyDescent="0.25">
      <c r="A39" s="30" t="s">
        <v>57</v>
      </c>
      <c r="B39" s="171"/>
      <c r="C39" s="130" t="s">
        <v>32</v>
      </c>
      <c r="D39" s="131"/>
      <c r="E39" s="131"/>
      <c r="F39" s="131"/>
      <c r="G39" s="132"/>
      <c r="H39" s="145"/>
      <c r="I39" s="130" t="s">
        <v>36</v>
      </c>
      <c r="J39" s="131"/>
      <c r="K39" s="131"/>
      <c r="L39" s="131"/>
      <c r="M39" s="132"/>
      <c r="N39" s="202"/>
    </row>
    <row r="40" spans="1:14" ht="15.75" thickBot="1" x14ac:dyDescent="0.3">
      <c r="A40" s="30" t="s">
        <v>115</v>
      </c>
      <c r="B40" s="171"/>
      <c r="C40" s="133"/>
      <c r="D40" s="134"/>
      <c r="E40" s="134"/>
      <c r="F40" s="134"/>
      <c r="G40" s="135"/>
      <c r="H40" s="145"/>
      <c r="I40" s="133"/>
      <c r="J40" s="134"/>
      <c r="K40" s="134"/>
      <c r="L40" s="134"/>
      <c r="M40" s="135"/>
      <c r="N40" s="202"/>
    </row>
    <row r="41" spans="1:14" ht="30.75" thickBot="1" x14ac:dyDescent="0.3">
      <c r="A41" s="30" t="s">
        <v>29</v>
      </c>
      <c r="B41" s="172" t="s">
        <v>58</v>
      </c>
      <c r="C41" s="12" t="s">
        <v>64</v>
      </c>
      <c r="D41" s="12"/>
      <c r="E41" s="179" t="s">
        <v>33</v>
      </c>
      <c r="F41" s="179"/>
      <c r="G41" s="179" t="s">
        <v>34</v>
      </c>
      <c r="H41" s="31" t="str">
        <f>+B41</f>
        <v>del 01.01.2013 al 31.12.2013</v>
      </c>
      <c r="I41" s="12"/>
      <c r="J41" s="12"/>
      <c r="K41" s="179" t="s">
        <v>33</v>
      </c>
      <c r="L41" s="179"/>
      <c r="M41" s="179" t="s">
        <v>34</v>
      </c>
      <c r="N41" s="202"/>
    </row>
    <row r="42" spans="1:14" ht="17.25" thickBot="1" x14ac:dyDescent="0.35">
      <c r="A42" s="32"/>
      <c r="B42" s="173"/>
      <c r="C42" s="34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4"/>
    </row>
    <row r="43" spans="1:14" ht="16.5" x14ac:dyDescent="0.3">
      <c r="A43" s="20" t="s">
        <v>50</v>
      </c>
      <c r="B43" s="205">
        <f>+'EEFF HISTORICOS'!E47</f>
        <v>194000</v>
      </c>
      <c r="C43" s="9"/>
      <c r="D43" s="178"/>
      <c r="E43" s="178"/>
      <c r="F43" s="178"/>
      <c r="G43" s="178"/>
      <c r="H43" s="206">
        <f>+B43</f>
        <v>194000</v>
      </c>
      <c r="I43" s="177"/>
      <c r="J43" s="178"/>
      <c r="K43" s="207"/>
      <c r="L43" s="178"/>
      <c r="M43" s="178"/>
      <c r="N43" s="206">
        <f>+H43</f>
        <v>194000</v>
      </c>
    </row>
    <row r="44" spans="1:14" ht="16.5" x14ac:dyDescent="0.3">
      <c r="A44" s="20" t="s">
        <v>51</v>
      </c>
      <c r="B44" s="176">
        <f>+'EEFF HISTORICOS'!E48</f>
        <v>-88250</v>
      </c>
      <c r="C44" s="9"/>
      <c r="D44" s="178"/>
      <c r="E44" s="178"/>
      <c r="F44" s="178"/>
      <c r="G44" s="178"/>
      <c r="H44" s="208">
        <f>+B44</f>
        <v>-88250</v>
      </c>
      <c r="I44" s="177"/>
      <c r="J44" s="178"/>
      <c r="K44" s="209"/>
      <c r="L44" s="178"/>
      <c r="M44" s="178"/>
      <c r="N44" s="208">
        <f>+H44</f>
        <v>-88250</v>
      </c>
    </row>
    <row r="45" spans="1:14" ht="16.5" x14ac:dyDescent="0.3">
      <c r="A45" s="20"/>
      <c r="B45" s="176">
        <f>+'EEFF HISTORICOS'!E49</f>
        <v>0</v>
      </c>
      <c r="C45" s="9"/>
      <c r="D45" s="178"/>
      <c r="E45" s="178"/>
      <c r="F45" s="178"/>
      <c r="G45" s="178"/>
      <c r="H45" s="208">
        <f>+B45</f>
        <v>0</v>
      </c>
      <c r="I45" s="177"/>
      <c r="J45" s="178"/>
      <c r="K45" s="209"/>
      <c r="L45" s="178"/>
      <c r="M45" s="178"/>
      <c r="N45" s="209"/>
    </row>
    <row r="46" spans="1:14" ht="16.5" x14ac:dyDescent="0.3">
      <c r="A46" s="14" t="s">
        <v>52</v>
      </c>
      <c r="B46" s="168">
        <f>+'EEFF HISTORICOS'!E50</f>
        <v>105750</v>
      </c>
      <c r="C46" s="9"/>
      <c r="D46" s="178"/>
      <c r="E46" s="178"/>
      <c r="F46" s="178"/>
      <c r="G46" s="178"/>
      <c r="H46" s="74">
        <f>+B46</f>
        <v>105750</v>
      </c>
      <c r="I46" s="21"/>
      <c r="J46" s="178"/>
      <c r="K46" s="209"/>
      <c r="L46" s="178"/>
      <c r="M46" s="178"/>
      <c r="N46" s="74">
        <f>+N44+N43</f>
        <v>105750</v>
      </c>
    </row>
    <row r="47" spans="1:14" ht="16.5" x14ac:dyDescent="0.3">
      <c r="A47" s="20"/>
      <c r="B47" s="176">
        <f>+'EEFF HISTORICOS'!E51</f>
        <v>0</v>
      </c>
      <c r="C47" s="9"/>
      <c r="D47" s="178"/>
      <c r="E47" s="178"/>
      <c r="F47" s="178"/>
      <c r="G47" s="178"/>
      <c r="H47" s="208"/>
      <c r="I47" s="177"/>
      <c r="J47" s="178"/>
      <c r="K47" s="209"/>
      <c r="L47" s="178"/>
      <c r="M47" s="178"/>
      <c r="N47" s="209"/>
    </row>
    <row r="48" spans="1:14" ht="16.5" x14ac:dyDescent="0.3">
      <c r="A48" s="20" t="s">
        <v>53</v>
      </c>
      <c r="B48" s="176">
        <f>+'EEFF HISTORICOS'!E52</f>
        <v>-70000</v>
      </c>
      <c r="C48" s="9"/>
      <c r="D48" s="178"/>
      <c r="E48" s="178"/>
      <c r="F48" s="178"/>
      <c r="G48" s="178"/>
      <c r="H48" s="208">
        <f>+B48</f>
        <v>-70000</v>
      </c>
      <c r="I48" s="177"/>
      <c r="J48" s="178"/>
      <c r="K48" s="209"/>
      <c r="L48" s="73"/>
      <c r="M48" s="177"/>
      <c r="N48" s="208">
        <f>+H48-K48+M48</f>
        <v>-70000</v>
      </c>
    </row>
    <row r="49" spans="1:17" ht="16.5" x14ac:dyDescent="0.3">
      <c r="A49" s="20" t="s">
        <v>54</v>
      </c>
      <c r="B49" s="176">
        <f>+'EEFF HISTORICOS'!E53</f>
        <v>-11400</v>
      </c>
      <c r="C49" s="9"/>
      <c r="D49" s="178"/>
      <c r="E49" s="178"/>
      <c r="F49" s="178"/>
      <c r="G49" s="178"/>
      <c r="H49" s="208">
        <f t="shared" ref="H49:H52" si="3">+B49</f>
        <v>-11400</v>
      </c>
      <c r="I49" s="177"/>
      <c r="J49" s="178"/>
      <c r="K49" s="209"/>
      <c r="L49" s="178"/>
      <c r="M49" s="178"/>
      <c r="N49" s="208">
        <f>+H49</f>
        <v>-11400</v>
      </c>
    </row>
    <row r="50" spans="1:17" ht="16.5" x14ac:dyDescent="0.3">
      <c r="A50" s="20" t="s">
        <v>55</v>
      </c>
      <c r="B50" s="176">
        <f>+'EEFF HISTORICOS'!E54</f>
        <v>-14400</v>
      </c>
      <c r="C50" s="9"/>
      <c r="D50" s="178"/>
      <c r="E50" s="178"/>
      <c r="F50" s="178"/>
      <c r="G50" s="178"/>
      <c r="H50" s="208">
        <f t="shared" si="3"/>
        <v>-14400</v>
      </c>
      <c r="I50" s="177"/>
      <c r="J50" s="178"/>
      <c r="K50" s="208"/>
      <c r="L50" s="178" t="str">
        <f>+A66</f>
        <v>A1</v>
      </c>
      <c r="M50" s="177">
        <f>+M68</f>
        <v>2400</v>
      </c>
      <c r="N50" s="208">
        <f>+H50-K50+M50</f>
        <v>-12000</v>
      </c>
    </row>
    <row r="51" spans="1:17" ht="16.5" x14ac:dyDescent="0.3">
      <c r="A51" s="20" t="s">
        <v>56</v>
      </c>
      <c r="B51" s="176">
        <f>+'EEFF HISTORICOS'!E55</f>
        <v>-22500</v>
      </c>
      <c r="C51" s="9"/>
      <c r="D51" s="178"/>
      <c r="E51" s="178"/>
      <c r="F51" s="178"/>
      <c r="G51" s="178"/>
      <c r="H51" s="208">
        <f>+B51</f>
        <v>-22500</v>
      </c>
      <c r="I51" s="177"/>
      <c r="J51" s="73"/>
      <c r="K51" s="208"/>
      <c r="L51" s="73" t="str">
        <f>+A71</f>
        <v>A2</v>
      </c>
      <c r="M51" s="177">
        <f>+M73</f>
        <v>2749.9780000000001</v>
      </c>
      <c r="N51" s="208">
        <f>+H51+M51</f>
        <v>-19750.022000000001</v>
      </c>
      <c r="O51" s="143"/>
      <c r="P51" s="143"/>
      <c r="Q51" s="143"/>
    </row>
    <row r="52" spans="1:17" ht="16.5" x14ac:dyDescent="0.3">
      <c r="A52" s="20"/>
      <c r="B52" s="176">
        <f>+'EEFF HISTORICOS'!E56</f>
        <v>0</v>
      </c>
      <c r="C52" s="9"/>
      <c r="D52" s="178"/>
      <c r="E52" s="178"/>
      <c r="F52" s="178"/>
      <c r="G52" s="178"/>
      <c r="H52" s="208">
        <f t="shared" si="3"/>
        <v>0</v>
      </c>
      <c r="I52" s="177"/>
      <c r="J52" s="178"/>
      <c r="K52" s="209"/>
      <c r="L52" s="178"/>
      <c r="M52" s="178"/>
      <c r="N52" s="209"/>
    </row>
    <row r="53" spans="1:17" ht="17.25" thickBot="1" x14ac:dyDescent="0.35">
      <c r="A53" s="32" t="s">
        <v>24</v>
      </c>
      <c r="B53" s="75">
        <f>SUM(B46:B52)</f>
        <v>-12550</v>
      </c>
      <c r="C53" s="34"/>
      <c r="D53" s="210"/>
      <c r="E53" s="210"/>
      <c r="F53" s="210"/>
      <c r="G53" s="210"/>
      <c r="H53" s="75">
        <f>SUM(H46:H52)</f>
        <v>-12550</v>
      </c>
      <c r="I53" s="33"/>
      <c r="J53" s="210"/>
      <c r="K53" s="211"/>
      <c r="L53" s="210"/>
      <c r="M53" s="210"/>
      <c r="N53" s="75">
        <f>SUM(N46:N52)</f>
        <v>-7400.0220000000008</v>
      </c>
    </row>
    <row r="54" spans="1:17" x14ac:dyDescent="0.25">
      <c r="B54" s="121"/>
    </row>
    <row r="55" spans="1:17" x14ac:dyDescent="0.25">
      <c r="A55" s="10" t="s">
        <v>45</v>
      </c>
      <c r="B55" s="144"/>
      <c r="C55" s="143"/>
      <c r="D55" s="143"/>
      <c r="E55" s="143"/>
      <c r="F55" s="143"/>
      <c r="G55" s="143"/>
    </row>
    <row r="56" spans="1:17" x14ac:dyDescent="0.25">
      <c r="A56" s="4" t="s">
        <v>42</v>
      </c>
      <c r="B56" s="144"/>
      <c r="C56" s="143"/>
      <c r="D56" s="143"/>
      <c r="E56" s="143"/>
      <c r="F56" s="143"/>
      <c r="G56" s="143"/>
    </row>
    <row r="57" spans="1:17" x14ac:dyDescent="0.25">
      <c r="A57" s="144" t="s">
        <v>6</v>
      </c>
      <c r="B57" s="144"/>
      <c r="C57" s="143"/>
      <c r="D57" s="143"/>
      <c r="E57" s="1">
        <v>50000</v>
      </c>
      <c r="F57" s="143"/>
      <c r="G57" s="143"/>
    </row>
    <row r="58" spans="1:17" x14ac:dyDescent="0.25">
      <c r="A58" s="143" t="s">
        <v>68</v>
      </c>
      <c r="B58" s="144"/>
      <c r="C58" s="143"/>
      <c r="D58" s="143"/>
      <c r="E58" s="143"/>
      <c r="F58" s="143"/>
      <c r="G58" s="144">
        <f>+E57</f>
        <v>50000</v>
      </c>
    </row>
    <row r="59" spans="1:17" x14ac:dyDescent="0.25">
      <c r="A59" s="143" t="s">
        <v>69</v>
      </c>
      <c r="B59" s="144"/>
      <c r="C59" s="143"/>
      <c r="D59" s="143"/>
      <c r="E59" s="143"/>
      <c r="F59" s="143"/>
      <c r="G59" s="143"/>
    </row>
    <row r="60" spans="1:17" x14ac:dyDescent="0.25">
      <c r="A60" s="143" t="s">
        <v>70</v>
      </c>
      <c r="B60" s="144"/>
      <c r="C60" s="143"/>
      <c r="D60" s="143"/>
      <c r="E60" s="143"/>
      <c r="F60" s="143"/>
      <c r="G60" s="143"/>
    </row>
    <row r="61" spans="1:17" x14ac:dyDescent="0.25">
      <c r="A61" s="143"/>
      <c r="B61" s="144"/>
      <c r="C61" s="143"/>
      <c r="D61" s="143"/>
      <c r="E61" s="143"/>
    </row>
    <row r="62" spans="1:17" x14ac:dyDescent="0.25">
      <c r="A62" s="143"/>
      <c r="B62" s="144"/>
      <c r="C62" s="143"/>
      <c r="D62" s="143"/>
      <c r="E62" s="143"/>
    </row>
    <row r="63" spans="1:17" x14ac:dyDescent="0.25">
      <c r="A63" s="143"/>
      <c r="B63" s="144"/>
      <c r="C63" s="143"/>
      <c r="D63" s="143"/>
      <c r="E63" s="143"/>
    </row>
    <row r="64" spans="1:17" x14ac:dyDescent="0.25">
      <c r="A64" s="143"/>
      <c r="B64" s="143"/>
      <c r="C64" s="143"/>
      <c r="D64" s="143"/>
      <c r="E64" s="143"/>
    </row>
    <row r="65" spans="1:13" x14ac:dyDescent="0.25">
      <c r="A65" s="10" t="s">
        <v>61</v>
      </c>
      <c r="B65" s="143"/>
      <c r="C65" s="143"/>
      <c r="D65" s="143"/>
      <c r="E65" s="143"/>
    </row>
    <row r="66" spans="1:13" x14ac:dyDescent="0.25">
      <c r="A66" s="4" t="s">
        <v>42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</row>
    <row r="67" spans="1:13" x14ac:dyDescent="0.25">
      <c r="A67" s="144" t="str">
        <f>+A18</f>
        <v>GASTOS DE ORGANIZACIÓN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">
        <v>2400</v>
      </c>
      <c r="L67" s="143"/>
      <c r="M67" s="143"/>
    </row>
    <row r="68" spans="1:13" x14ac:dyDescent="0.25">
      <c r="A68" s="143" t="s">
        <v>72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4">
        <f>+K67</f>
        <v>2400</v>
      </c>
    </row>
    <row r="69" spans="1:13" x14ac:dyDescent="0.25">
      <c r="A69" s="143" t="s">
        <v>73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</row>
    <row r="70" spans="1:13" x14ac:dyDescent="0.25">
      <c r="A70" s="143" t="s">
        <v>74</v>
      </c>
      <c r="B70" s="143"/>
      <c r="C70" s="143"/>
      <c r="D70" s="143"/>
      <c r="E70" s="143"/>
    </row>
    <row r="71" spans="1:13" x14ac:dyDescent="0.25">
      <c r="A71" s="4" t="s">
        <v>71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1:13" x14ac:dyDescent="0.25">
      <c r="A72" s="143" t="s">
        <v>96</v>
      </c>
      <c r="B72" s="143"/>
      <c r="C72" s="143"/>
      <c r="D72" s="143"/>
      <c r="E72" s="143"/>
      <c r="F72" s="143"/>
      <c r="G72" s="143"/>
      <c r="H72" s="143"/>
      <c r="I72" s="143"/>
      <c r="J72" s="143"/>
      <c r="K72" s="1">
        <v>2749.9780000000001</v>
      </c>
      <c r="L72" s="143"/>
      <c r="M72" s="143"/>
    </row>
    <row r="73" spans="1:13" x14ac:dyDescent="0.25">
      <c r="A73" s="143" t="s">
        <v>72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4">
        <f>+K72</f>
        <v>2749.9780000000001</v>
      </c>
    </row>
    <row r="74" spans="1:13" x14ac:dyDescent="0.25">
      <c r="A74" s="143" t="s">
        <v>94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</row>
    <row r="75" spans="1:13" x14ac:dyDescent="0.25">
      <c r="A75" s="143" t="s">
        <v>95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</row>
  </sheetData>
  <mergeCells count="4">
    <mergeCell ref="C4:G4"/>
    <mergeCell ref="I4:M4"/>
    <mergeCell ref="C39:G40"/>
    <mergeCell ref="I39:M4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4"/>
  <sheetViews>
    <sheetView topLeftCell="A22" zoomScale="90" zoomScaleNormal="90" workbookViewId="0">
      <selection activeCell="B8" sqref="B8"/>
    </sheetView>
  </sheetViews>
  <sheetFormatPr baseColWidth="10" defaultRowHeight="15" x14ac:dyDescent="0.25"/>
  <cols>
    <col min="1" max="1" width="11.7109375" bestFit="1" customWidth="1"/>
    <col min="2" max="2" width="24.5703125" bestFit="1" customWidth="1"/>
    <col min="3" max="3" width="29" bestFit="1" customWidth="1"/>
    <col min="4" max="4" width="24.5703125" bestFit="1" customWidth="1"/>
    <col min="5" max="5" width="26.7109375" bestFit="1" customWidth="1"/>
    <col min="6" max="6" width="11.5703125" bestFit="1" customWidth="1"/>
  </cols>
  <sheetData>
    <row r="1" spans="1:14" x14ac:dyDescent="0.25">
      <c r="A1" s="42">
        <v>3</v>
      </c>
      <c r="B1" s="42" t="s">
        <v>75</v>
      </c>
      <c r="C1" s="46"/>
      <c r="D1" s="46"/>
      <c r="E1" s="46"/>
      <c r="F1" s="46"/>
      <c r="G1" s="38"/>
      <c r="H1" s="37"/>
      <c r="I1" s="36"/>
      <c r="J1" s="37"/>
      <c r="K1" s="37"/>
      <c r="L1" s="45"/>
      <c r="M1" s="45"/>
      <c r="N1" s="36"/>
    </row>
    <row r="2" spans="1:14" x14ac:dyDescent="0.25">
      <c r="A2" s="42"/>
      <c r="B2" s="42"/>
      <c r="C2" s="46"/>
      <c r="D2" s="46"/>
      <c r="E2" s="46"/>
      <c r="F2" s="46"/>
      <c r="G2" s="38"/>
      <c r="H2" s="37"/>
      <c r="I2" s="36"/>
      <c r="J2" s="37"/>
      <c r="K2" s="37"/>
      <c r="L2" s="45"/>
      <c r="M2" s="45"/>
      <c r="N2" s="36"/>
    </row>
    <row r="3" spans="1:14" s="36" customFormat="1" x14ac:dyDescent="0.25">
      <c r="A3" s="67" t="s">
        <v>92</v>
      </c>
      <c r="B3" s="39"/>
      <c r="C3" s="38"/>
      <c r="D3" s="38"/>
      <c r="F3" s="46"/>
      <c r="G3" s="38"/>
      <c r="H3" s="37"/>
      <c r="J3" s="37"/>
      <c r="K3" s="37"/>
      <c r="L3" s="45"/>
      <c r="M3" s="45"/>
    </row>
    <row r="4" spans="1:14" s="36" customFormat="1" x14ac:dyDescent="0.25">
      <c r="A4" s="67"/>
      <c r="B4" s="39"/>
      <c r="C4" s="38"/>
      <c r="D4" s="38"/>
      <c r="F4" s="46"/>
      <c r="G4" s="38"/>
      <c r="H4" s="37"/>
      <c r="J4" s="37"/>
      <c r="K4" s="37"/>
      <c r="L4" s="45"/>
      <c r="M4" s="45"/>
    </row>
    <row r="5" spans="1:14" s="36" customFormat="1" ht="23.25" x14ac:dyDescent="0.35">
      <c r="A5" s="39"/>
      <c r="B5" s="39"/>
      <c r="C5" s="43" t="s">
        <v>82</v>
      </c>
      <c r="D5" s="45"/>
      <c r="E5" s="115">
        <v>0.15</v>
      </c>
      <c r="F5" s="46"/>
      <c r="G5" s="38"/>
      <c r="H5" s="37"/>
      <c r="J5" s="37"/>
      <c r="K5" s="37"/>
      <c r="L5" s="45"/>
      <c r="M5" s="45"/>
    </row>
    <row r="6" spans="1:14" s="36" customFormat="1" ht="15.75" thickBot="1" x14ac:dyDescent="0.3">
      <c r="A6" s="59"/>
      <c r="B6" s="60" t="s">
        <v>83</v>
      </c>
      <c r="C6" s="60" t="s">
        <v>84</v>
      </c>
      <c r="D6" s="60" t="s">
        <v>85</v>
      </c>
      <c r="E6" s="60" t="s">
        <v>86</v>
      </c>
      <c r="F6" s="46"/>
      <c r="G6" s="38"/>
      <c r="H6" s="37"/>
      <c r="J6" s="37"/>
      <c r="K6" s="37"/>
      <c r="L6" s="45"/>
      <c r="M6" s="45"/>
    </row>
    <row r="7" spans="1:14" s="36" customFormat="1" x14ac:dyDescent="0.25">
      <c r="A7" s="59"/>
      <c r="B7" s="82"/>
      <c r="C7" s="82"/>
      <c r="D7" s="82"/>
      <c r="E7" s="79">
        <v>150000</v>
      </c>
      <c r="F7" s="46"/>
      <c r="G7" s="38"/>
      <c r="H7" s="37"/>
      <c r="J7" s="37"/>
      <c r="K7" s="37"/>
      <c r="L7" s="45"/>
      <c r="M7" s="45"/>
    </row>
    <row r="8" spans="1:14" s="36" customFormat="1" ht="28.5" x14ac:dyDescent="0.25">
      <c r="A8" s="112">
        <v>2014</v>
      </c>
      <c r="B8" s="113">
        <f>+E7*E5</f>
        <v>22500</v>
      </c>
      <c r="C8" s="113">
        <f>PMT(E5,3,E7)*-1</f>
        <v>65696.544276457891</v>
      </c>
      <c r="D8" s="113">
        <f>+C8-B8</f>
        <v>43196.544276457891</v>
      </c>
      <c r="E8" s="114">
        <f>+E7-D8</f>
        <v>106803.45572354211</v>
      </c>
      <c r="F8" s="46"/>
      <c r="G8" s="38"/>
      <c r="H8" s="37"/>
      <c r="J8" s="37"/>
      <c r="K8" s="37"/>
      <c r="L8" s="45"/>
      <c r="M8" s="45"/>
    </row>
    <row r="9" spans="1:14" s="36" customFormat="1" x14ac:dyDescent="0.25">
      <c r="A9" s="62">
        <v>2015</v>
      </c>
      <c r="B9" s="83">
        <f>+E8*$E$5</f>
        <v>16020.518358531315</v>
      </c>
      <c r="C9" s="83">
        <f>+C8</f>
        <v>65696.544276457891</v>
      </c>
      <c r="D9" s="83">
        <f>+C9-B9</f>
        <v>49676.025917926578</v>
      </c>
      <c r="E9" s="80">
        <f>+E8-D9</f>
        <v>57127.429805615531</v>
      </c>
      <c r="F9" s="46"/>
      <c r="G9" s="38"/>
      <c r="H9" s="37"/>
      <c r="J9" s="37"/>
      <c r="K9" s="37"/>
      <c r="L9" s="45"/>
      <c r="M9" s="45"/>
    </row>
    <row r="10" spans="1:14" s="36" customFormat="1" ht="15.75" thickBot="1" x14ac:dyDescent="0.3">
      <c r="A10" s="62">
        <v>2016</v>
      </c>
      <c r="B10" s="84">
        <f>+E9*$E$5</f>
        <v>8569.114470842329</v>
      </c>
      <c r="C10" s="84">
        <f>+C9</f>
        <v>65696.544276457891</v>
      </c>
      <c r="D10" s="84">
        <f>+C10-B10</f>
        <v>57127.42980561556</v>
      </c>
      <c r="E10" s="81">
        <f>+E9-D10</f>
        <v>0</v>
      </c>
      <c r="F10" s="46"/>
      <c r="G10" s="38"/>
      <c r="H10" s="37"/>
      <c r="J10" s="37"/>
      <c r="K10" s="37"/>
      <c r="L10" s="45"/>
      <c r="M10" s="45"/>
    </row>
    <row r="11" spans="1:14" s="36" customFormat="1" ht="15.75" thickBot="1" x14ac:dyDescent="0.3">
      <c r="A11" s="59"/>
      <c r="B11" s="63">
        <f>SUM(B8:B10)</f>
        <v>47089.632829373644</v>
      </c>
      <c r="C11" s="63">
        <f>SUM(C8:C10)</f>
        <v>197089.63282937367</v>
      </c>
      <c r="D11" s="63">
        <f>SUM(D8:D10)</f>
        <v>150000.00000000003</v>
      </c>
      <c r="E11" s="64"/>
      <c r="F11" s="46"/>
      <c r="G11" s="38"/>
      <c r="H11" s="37"/>
      <c r="J11" s="37"/>
      <c r="K11" s="37"/>
      <c r="L11" s="45"/>
      <c r="M11" s="45"/>
    </row>
    <row r="12" spans="1:14" s="36" customFormat="1" x14ac:dyDescent="0.25">
      <c r="A12" s="38"/>
      <c r="B12" s="38"/>
      <c r="C12" s="38"/>
      <c r="F12" s="46"/>
      <c r="G12" s="38"/>
      <c r="H12" s="37"/>
      <c r="J12" s="37"/>
      <c r="K12" s="37"/>
      <c r="L12" s="45"/>
      <c r="M12" s="45"/>
    </row>
    <row r="13" spans="1:14" s="36" customFormat="1" x14ac:dyDescent="0.25">
      <c r="A13" s="42"/>
      <c r="B13" s="42"/>
      <c r="C13" s="46"/>
      <c r="D13" s="46"/>
      <c r="E13" s="46"/>
      <c r="F13" s="46"/>
      <c r="G13" s="38"/>
      <c r="H13" s="37"/>
      <c r="J13" s="37"/>
      <c r="K13" s="37"/>
      <c r="L13" s="45"/>
      <c r="M13" s="45"/>
    </row>
    <row r="14" spans="1:14" s="36" customFormat="1" x14ac:dyDescent="0.25">
      <c r="A14" s="42"/>
      <c r="B14" s="42"/>
      <c r="C14" s="46"/>
      <c r="D14" s="46"/>
      <c r="E14" s="46"/>
      <c r="F14" s="46"/>
      <c r="G14" s="38"/>
      <c r="H14" s="37"/>
      <c r="J14" s="37"/>
      <c r="K14" s="37"/>
      <c r="L14" s="45"/>
      <c r="M14" s="45"/>
    </row>
    <row r="15" spans="1:14" s="36" customFormat="1" x14ac:dyDescent="0.25">
      <c r="A15" s="42"/>
      <c r="B15" s="42"/>
      <c r="C15" s="46"/>
      <c r="D15" s="46"/>
      <c r="E15" s="46"/>
      <c r="F15" s="46"/>
      <c r="G15" s="38"/>
      <c r="H15" s="37"/>
      <c r="J15" s="37"/>
      <c r="K15" s="37"/>
      <c r="L15" s="45"/>
      <c r="M15" s="45"/>
    </row>
    <row r="16" spans="1:14" s="36" customFormat="1" x14ac:dyDescent="0.25">
      <c r="A16" s="48" t="s">
        <v>93</v>
      </c>
      <c r="B16" s="42"/>
      <c r="C16" s="46"/>
      <c r="D16" s="46"/>
      <c r="E16" s="46"/>
      <c r="F16" s="46"/>
      <c r="G16" s="38"/>
      <c r="H16" s="37"/>
      <c r="J16" s="37"/>
      <c r="K16" s="37"/>
      <c r="L16" s="45"/>
      <c r="M16" s="45"/>
    </row>
    <row r="17" spans="1:15" s="36" customFormat="1" x14ac:dyDescent="0.25">
      <c r="A17" s="42"/>
      <c r="B17" s="42"/>
      <c r="C17" s="46"/>
      <c r="D17" s="46"/>
      <c r="E17" s="46"/>
      <c r="F17" s="46"/>
      <c r="G17" s="38"/>
      <c r="H17" s="37"/>
      <c r="J17" s="37"/>
      <c r="K17" s="37"/>
      <c r="L17" s="45"/>
      <c r="M17" s="45"/>
    </row>
    <row r="18" spans="1:15" ht="15.75" thickBot="1" x14ac:dyDescent="0.3">
      <c r="A18" s="47"/>
      <c r="B18" s="50" t="s">
        <v>76</v>
      </c>
      <c r="C18" s="50" t="s">
        <v>77</v>
      </c>
      <c r="D18" s="50" t="s">
        <v>78</v>
      </c>
      <c r="E18" s="47"/>
      <c r="F18" s="45"/>
      <c r="G18" s="41"/>
      <c r="H18" s="49"/>
      <c r="I18" s="45"/>
      <c r="J18" s="39"/>
      <c r="K18" s="39"/>
      <c r="L18" s="45"/>
      <c r="M18" s="45"/>
      <c r="N18" s="36"/>
    </row>
    <row r="19" spans="1:15" x14ac:dyDescent="0.25">
      <c r="A19" s="51" t="s">
        <v>79</v>
      </c>
      <c r="B19" s="70">
        <v>150000</v>
      </c>
      <c r="C19" s="68">
        <v>-5000</v>
      </c>
      <c r="D19" s="52">
        <f>+C19+B19</f>
        <v>145000</v>
      </c>
      <c r="F19" s="45"/>
      <c r="G19" s="41"/>
      <c r="H19" s="49"/>
      <c r="I19" s="45"/>
      <c r="J19" s="39"/>
      <c r="K19" s="39"/>
      <c r="L19" s="45"/>
      <c r="M19" s="45"/>
      <c r="N19" s="36"/>
    </row>
    <row r="20" spans="1:15" x14ac:dyDescent="0.25">
      <c r="A20" s="53">
        <v>2014</v>
      </c>
      <c r="B20" s="71"/>
      <c r="C20" s="68">
        <f>+C8*-1</f>
        <v>-65696.544276457891</v>
      </c>
      <c r="D20" s="52">
        <f>+C20</f>
        <v>-65696.544276457891</v>
      </c>
      <c r="F20" s="45"/>
      <c r="G20" s="41"/>
      <c r="H20" s="36"/>
      <c r="I20" s="36"/>
      <c r="J20" s="36"/>
      <c r="K20" s="36"/>
      <c r="L20" s="36"/>
      <c r="M20" s="36"/>
      <c r="N20" s="36"/>
    </row>
    <row r="21" spans="1:15" x14ac:dyDescent="0.25">
      <c r="A21" s="53">
        <v>2015</v>
      </c>
      <c r="B21" s="71"/>
      <c r="C21" s="68">
        <f>+C20</f>
        <v>-65696.544276457891</v>
      </c>
      <c r="D21" s="52">
        <f>+C21</f>
        <v>-65696.544276457891</v>
      </c>
      <c r="F21" s="45"/>
      <c r="G21" s="38"/>
      <c r="H21" s="36"/>
      <c r="I21" s="36"/>
      <c r="J21" s="36"/>
      <c r="K21" s="36"/>
      <c r="L21" s="36"/>
      <c r="M21" s="36"/>
      <c r="N21" s="36"/>
    </row>
    <row r="22" spans="1:15" ht="15.75" thickBot="1" x14ac:dyDescent="0.3">
      <c r="A22" s="53">
        <v>2016</v>
      </c>
      <c r="B22" s="72"/>
      <c r="C22" s="68">
        <f>+C21</f>
        <v>-65696.544276457891</v>
      </c>
      <c r="D22" s="52">
        <f>+C22</f>
        <v>-65696.544276457891</v>
      </c>
      <c r="F22" s="45"/>
      <c r="G22" s="38"/>
      <c r="H22" s="36"/>
      <c r="I22" s="36"/>
      <c r="J22" s="36"/>
      <c r="K22" s="36"/>
      <c r="L22" s="36"/>
      <c r="M22" s="36"/>
      <c r="N22" s="36"/>
    </row>
    <row r="23" spans="1:15" ht="23.25" x14ac:dyDescent="0.35">
      <c r="A23" s="47"/>
      <c r="B23" s="69"/>
      <c r="C23" s="52" t="s">
        <v>80</v>
      </c>
      <c r="D23" s="115">
        <f>IRR(D19:D22)</f>
        <v>0.17068982312891468</v>
      </c>
      <c r="F23" s="45"/>
      <c r="G23" s="38"/>
      <c r="H23" s="36"/>
      <c r="I23" s="36"/>
      <c r="J23" s="36"/>
      <c r="K23" s="36"/>
      <c r="L23" s="36"/>
      <c r="M23" s="36"/>
      <c r="N23" s="36"/>
    </row>
    <row r="24" spans="1:15" x14ac:dyDescent="0.25">
      <c r="A24" s="37"/>
      <c r="F24" s="45"/>
      <c r="G24" s="38"/>
      <c r="H24" s="36"/>
      <c r="I24" s="36"/>
      <c r="J24" s="36"/>
      <c r="K24" s="36"/>
      <c r="L24" s="36"/>
      <c r="M24" s="36"/>
      <c r="N24" s="36"/>
    </row>
    <row r="25" spans="1:15" x14ac:dyDescent="0.25">
      <c r="A25" s="37"/>
      <c r="B25" s="47"/>
      <c r="C25" s="54"/>
      <c r="D25" s="54"/>
      <c r="E25" s="55"/>
      <c r="F25" s="45"/>
      <c r="G25" s="38"/>
      <c r="H25" s="36"/>
      <c r="I25" s="36"/>
      <c r="J25" s="36"/>
      <c r="K25" s="36"/>
      <c r="L25" s="36"/>
      <c r="M25" s="36"/>
      <c r="N25" s="36"/>
    </row>
    <row r="26" spans="1:15" x14ac:dyDescent="0.25">
      <c r="A26" s="56" t="s">
        <v>81</v>
      </c>
      <c r="B26" s="45"/>
      <c r="C26" s="45"/>
      <c r="D26" s="45"/>
      <c r="E26" s="38"/>
      <c r="F26" s="45"/>
      <c r="G26" s="38"/>
      <c r="H26" s="38"/>
      <c r="I26" s="36"/>
      <c r="J26" s="39"/>
      <c r="K26" s="39"/>
      <c r="L26" s="56"/>
      <c r="M26" s="38"/>
      <c r="N26" s="36"/>
    </row>
    <row r="27" spans="1:15" x14ac:dyDescent="0.25">
      <c r="A27" s="37"/>
      <c r="B27" s="47"/>
      <c r="C27" s="54"/>
      <c r="D27" s="54"/>
      <c r="E27" s="55"/>
      <c r="F27" s="45"/>
      <c r="G27" s="38"/>
      <c r="H27" s="38"/>
      <c r="I27" s="39"/>
    </row>
    <row r="28" spans="1:15" x14ac:dyDescent="0.25">
      <c r="A28" s="37"/>
      <c r="B28" s="39"/>
      <c r="H28" s="38"/>
      <c r="I28" s="38"/>
    </row>
    <row r="29" spans="1:15" ht="15.75" thickBot="1" x14ac:dyDescent="0.3">
      <c r="A29" s="36"/>
      <c r="B29" s="50" t="s">
        <v>83</v>
      </c>
      <c r="C29" s="50" t="s">
        <v>84</v>
      </c>
      <c r="D29" s="50" t="s">
        <v>85</v>
      </c>
      <c r="E29" s="50" t="s">
        <v>86</v>
      </c>
      <c r="G29" s="38"/>
      <c r="H29" s="57"/>
      <c r="I29" s="58"/>
    </row>
    <row r="30" spans="1:15" x14ac:dyDescent="0.25">
      <c r="A30" s="36"/>
      <c r="B30" s="174"/>
      <c r="C30" s="174"/>
      <c r="D30" s="28"/>
      <c r="E30" s="182">
        <v>145000</v>
      </c>
      <c r="F30" s="1"/>
      <c r="G30" s="38"/>
      <c r="H30" s="38"/>
      <c r="I30" s="61"/>
    </row>
    <row r="31" spans="1:15" ht="28.5" x14ac:dyDescent="0.25">
      <c r="A31" s="112">
        <v>2014</v>
      </c>
      <c r="B31" s="183">
        <f>+E30*D23</f>
        <v>24750.024353692628</v>
      </c>
      <c r="C31" s="183">
        <f>+C8:D8</f>
        <v>65696.544276457891</v>
      </c>
      <c r="D31" s="183">
        <f>+C31-B31</f>
        <v>40946.519922765263</v>
      </c>
      <c r="E31" s="184">
        <f>+E30-D31</f>
        <v>104053.48007723474</v>
      </c>
      <c r="F31" s="1"/>
      <c r="G31" s="38"/>
      <c r="H31" s="38"/>
      <c r="I31" s="38"/>
      <c r="O31" t="s">
        <v>43</v>
      </c>
    </row>
    <row r="32" spans="1:15" x14ac:dyDescent="0.25">
      <c r="A32" s="53">
        <v>2015</v>
      </c>
      <c r="B32" s="185">
        <f>+E31*$D$23</f>
        <v>17760.870110331245</v>
      </c>
      <c r="C32" s="185">
        <f>+C31</f>
        <v>65696.544276457891</v>
      </c>
      <c r="D32" s="186">
        <f>+C32-B32</f>
        <v>47935.674166126642</v>
      </c>
      <c r="E32" s="185">
        <f>+E31-D32</f>
        <v>56117.805911108095</v>
      </c>
      <c r="F32" s="1"/>
      <c r="G32" s="38"/>
      <c r="H32" s="38"/>
      <c r="I32" s="38"/>
    </row>
    <row r="33" spans="1:14" ht="15.75" thickBot="1" x14ac:dyDescent="0.3">
      <c r="A33" s="53">
        <v>2016</v>
      </c>
      <c r="B33" s="187">
        <f>+E32*$D$23</f>
        <v>9578.7383653498036</v>
      </c>
      <c r="C33" s="187">
        <f>+C32</f>
        <v>65696.544276457891</v>
      </c>
      <c r="D33" s="188">
        <f>+C33-B33</f>
        <v>56117.805911108087</v>
      </c>
      <c r="E33" s="187">
        <f>+E32-D33</f>
        <v>0</v>
      </c>
      <c r="F33" s="1"/>
      <c r="G33" s="38"/>
      <c r="H33" s="38"/>
      <c r="I33" s="38"/>
    </row>
    <row r="34" spans="1:14" ht="15.75" thickBot="1" x14ac:dyDescent="0.3">
      <c r="A34" s="36"/>
      <c r="B34" s="189">
        <f>SUM(B31:B33)</f>
        <v>52089.632829373681</v>
      </c>
      <c r="C34" s="189">
        <f>SUM(C31:C33)</f>
        <v>197089.63282937367</v>
      </c>
      <c r="D34" s="189">
        <f>SUM(D31:D33)</f>
        <v>145000</v>
      </c>
      <c r="E34" s="190">
        <v>0</v>
      </c>
      <c r="F34" s="1"/>
      <c r="G34" s="38"/>
      <c r="H34" s="61"/>
      <c r="I34" s="38"/>
    </row>
    <row r="35" spans="1:14" x14ac:dyDescent="0.25">
      <c r="A35" s="37"/>
      <c r="B35" s="191"/>
      <c r="C35" s="191"/>
      <c r="D35" s="191"/>
      <c r="E35" s="191"/>
      <c r="F35" s="191"/>
      <c r="G35" s="38"/>
      <c r="H35" s="61"/>
      <c r="I35" s="38"/>
    </row>
    <row r="36" spans="1:14" x14ac:dyDescent="0.25">
      <c r="A36" s="37"/>
      <c r="B36" s="191"/>
      <c r="C36" s="191"/>
      <c r="D36" s="191"/>
      <c r="E36" s="191"/>
      <c r="F36" s="191"/>
      <c r="G36" s="38"/>
      <c r="H36" s="61"/>
      <c r="I36" s="38"/>
      <c r="J36" s="38"/>
      <c r="K36" s="38"/>
      <c r="L36" s="38"/>
      <c r="M36" s="44"/>
      <c r="N36" s="44"/>
    </row>
    <row r="37" spans="1:14" x14ac:dyDescent="0.25">
      <c r="A37" s="36"/>
      <c r="B37" s="192"/>
      <c r="C37" s="193"/>
      <c r="D37" s="194" t="s">
        <v>87</v>
      </c>
      <c r="E37" s="194" t="s">
        <v>87</v>
      </c>
      <c r="F37" s="195" t="s">
        <v>88</v>
      </c>
      <c r="G37" s="36"/>
      <c r="H37" s="36"/>
      <c r="I37" s="36"/>
      <c r="J37" s="38"/>
      <c r="K37" s="38"/>
      <c r="L37" s="65"/>
      <c r="M37" s="44"/>
      <c r="N37" s="44"/>
    </row>
    <row r="38" spans="1:14" x14ac:dyDescent="0.25">
      <c r="A38" s="36"/>
      <c r="B38" s="1"/>
      <c r="C38" s="196"/>
      <c r="D38" s="197" t="s">
        <v>89</v>
      </c>
      <c r="E38" s="197" t="s">
        <v>90</v>
      </c>
      <c r="F38" s="198"/>
      <c r="G38" s="36"/>
      <c r="H38" s="36"/>
      <c r="I38" s="36"/>
      <c r="J38" s="38"/>
      <c r="K38" s="61"/>
      <c r="L38" s="65"/>
      <c r="M38" s="65"/>
      <c r="N38" s="44"/>
    </row>
    <row r="39" spans="1:14" x14ac:dyDescent="0.25">
      <c r="A39" s="36"/>
      <c r="B39" s="1"/>
      <c r="C39" s="199" t="s">
        <v>75</v>
      </c>
      <c r="D39" s="200">
        <f>+E31</f>
        <v>104053.48007723474</v>
      </c>
      <c r="E39" s="200">
        <f>+E8</f>
        <v>106803.45572354211</v>
      </c>
      <c r="F39" s="200">
        <f>+E39-D39</f>
        <v>2749.9756463073718</v>
      </c>
      <c r="G39" s="36"/>
      <c r="H39" s="66"/>
      <c r="I39" s="36"/>
      <c r="J39" s="38"/>
      <c r="K39" s="38"/>
      <c r="L39" s="65"/>
      <c r="M39" s="44"/>
      <c r="N39" s="44"/>
    </row>
    <row r="40" spans="1:14" x14ac:dyDescent="0.25">
      <c r="A40" s="36"/>
      <c r="B40" s="1"/>
      <c r="C40" s="1"/>
      <c r="D40" s="1"/>
      <c r="E40" s="1"/>
      <c r="F40" s="1"/>
      <c r="G40" s="36"/>
      <c r="H40" s="66"/>
      <c r="I40" s="36"/>
      <c r="J40" s="38"/>
      <c r="K40" s="38"/>
      <c r="L40" s="44"/>
      <c r="M40" s="44"/>
      <c r="N40" s="44"/>
    </row>
    <row r="41" spans="1:14" x14ac:dyDescent="0.25">
      <c r="A41" s="36"/>
      <c r="B41" s="1"/>
      <c r="C41" s="193"/>
      <c r="D41" s="194" t="s">
        <v>87</v>
      </c>
      <c r="E41" s="194" t="s">
        <v>87</v>
      </c>
      <c r="F41" s="195" t="s">
        <v>88</v>
      </c>
      <c r="G41" s="36"/>
      <c r="H41" s="66"/>
      <c r="I41" s="36"/>
      <c r="J41" s="38"/>
      <c r="K41" s="38"/>
      <c r="L41" s="65"/>
      <c r="M41" s="44"/>
      <c r="N41" s="44"/>
    </row>
    <row r="42" spans="1:14" x14ac:dyDescent="0.25">
      <c r="A42" s="36"/>
      <c r="B42" s="1"/>
      <c r="C42" s="196"/>
      <c r="D42" s="197" t="s">
        <v>89</v>
      </c>
      <c r="E42" s="197" t="s">
        <v>90</v>
      </c>
      <c r="F42" s="198"/>
      <c r="G42" s="36"/>
      <c r="H42" s="36"/>
      <c r="I42" s="36"/>
      <c r="J42" s="38"/>
      <c r="K42" s="38"/>
      <c r="L42" s="44"/>
      <c r="M42" s="44"/>
      <c r="N42" s="44"/>
    </row>
    <row r="43" spans="1:14" x14ac:dyDescent="0.25">
      <c r="A43" s="36"/>
      <c r="B43" s="1"/>
      <c r="C43" s="199" t="s">
        <v>91</v>
      </c>
      <c r="D43" s="200">
        <f>+B31</f>
        <v>24750.024353692628</v>
      </c>
      <c r="E43" s="200">
        <f>+B8+5000</f>
        <v>27500</v>
      </c>
      <c r="F43" s="200">
        <f>+E43-D43</f>
        <v>2749.9756463073718</v>
      </c>
      <c r="G43" s="36"/>
      <c r="H43" s="66"/>
      <c r="I43" s="36"/>
      <c r="J43" s="38"/>
      <c r="K43" s="38"/>
      <c r="L43" s="65"/>
      <c r="M43" s="44"/>
      <c r="N43" s="44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8"/>
      <c r="K44" s="38"/>
      <c r="L44" s="44"/>
      <c r="M44" s="44"/>
      <c r="N44" s="44"/>
    </row>
  </sheetData>
  <mergeCells count="2">
    <mergeCell ref="F37:F38"/>
    <mergeCell ref="F41:F4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90" zoomScaleNormal="90" workbookViewId="0">
      <selection activeCell="E8" sqref="E8"/>
    </sheetView>
  </sheetViews>
  <sheetFormatPr baseColWidth="10" defaultRowHeight="15" x14ac:dyDescent="0.25"/>
  <cols>
    <col min="2" max="2" width="3.28515625" bestFit="1" customWidth="1"/>
    <col min="3" max="3" width="51.7109375" customWidth="1"/>
    <col min="5" max="5" width="18" bestFit="1" customWidth="1"/>
  </cols>
  <sheetData>
    <row r="1" spans="1:5" x14ac:dyDescent="0.25">
      <c r="A1" t="str">
        <f>+'EEFF 31.12.2014'!A1</f>
        <v>EMPRESA TRANSICION 2014, C.A.</v>
      </c>
    </row>
    <row r="2" spans="1:5" x14ac:dyDescent="0.25">
      <c r="A2" t="s">
        <v>98</v>
      </c>
    </row>
    <row r="3" spans="1:5" x14ac:dyDescent="0.25">
      <c r="A3" t="s">
        <v>99</v>
      </c>
    </row>
    <row r="4" spans="1:5" x14ac:dyDescent="0.25">
      <c r="A4" t="s">
        <v>29</v>
      </c>
    </row>
    <row r="6" spans="1:5" ht="18.75" x14ac:dyDescent="0.3">
      <c r="A6" s="86" t="s">
        <v>100</v>
      </c>
      <c r="B6" s="86"/>
      <c r="C6" s="86"/>
      <c r="D6" s="86"/>
      <c r="E6" s="87">
        <f>+'EEFF HISTORICOS'!C37</f>
        <v>150000</v>
      </c>
    </row>
    <row r="7" spans="1:5" x14ac:dyDescent="0.25">
      <c r="A7" s="88" t="s">
        <v>102</v>
      </c>
      <c r="B7" s="88"/>
      <c r="C7" s="88"/>
    </row>
    <row r="8" spans="1:5" ht="30" x14ac:dyDescent="0.25">
      <c r="A8" t="s">
        <v>104</v>
      </c>
      <c r="B8" t="s">
        <v>42</v>
      </c>
      <c r="C8" s="85" t="str">
        <f>+ESFA!A41</f>
        <v>P/R Para reclasificar el saldo de la Cuota no  Pagada de Capital, la cual fue registrada por error en el Activo.</v>
      </c>
      <c r="E8" s="40">
        <f>+ESFA!D39*-1</f>
        <v>-50000</v>
      </c>
    </row>
    <row r="9" spans="1:5" s="36" customFormat="1" x14ac:dyDescent="0.25"/>
    <row r="10" spans="1:5" x14ac:dyDescent="0.25">
      <c r="A10" s="88" t="s">
        <v>103</v>
      </c>
      <c r="B10" s="88"/>
      <c r="C10" s="88"/>
    </row>
    <row r="12" spans="1:5" ht="18.75" x14ac:dyDescent="0.3">
      <c r="A12" s="86" t="s">
        <v>101</v>
      </c>
      <c r="B12" s="86"/>
      <c r="C12" s="86"/>
      <c r="D12" s="86"/>
      <c r="E12" s="87">
        <f>+E8+E6</f>
        <v>100000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2" workbookViewId="0">
      <selection activeCell="C8" sqref="C8:E8"/>
    </sheetView>
  </sheetViews>
  <sheetFormatPr baseColWidth="10" defaultRowHeight="15" x14ac:dyDescent="0.25"/>
  <cols>
    <col min="1" max="1" width="11.42578125" style="36"/>
    <col min="2" max="2" width="5.7109375" style="36" customWidth="1"/>
    <col min="3" max="3" width="51.7109375" style="36" customWidth="1"/>
    <col min="4" max="4" width="11.42578125" style="36"/>
    <col min="5" max="5" width="18" style="36" bestFit="1" customWidth="1"/>
    <col min="6" max="6" width="12" style="36" bestFit="1" customWidth="1"/>
    <col min="7" max="16384" width="11.42578125" style="36"/>
  </cols>
  <sheetData>
    <row r="1" spans="1:6" ht="15.75" x14ac:dyDescent="0.25">
      <c r="A1" s="89" t="str">
        <f>+'EEFF 31.12.2014'!A1</f>
        <v>EMPRESA TRANSICION 2014, C.A.</v>
      </c>
      <c r="B1" s="13"/>
      <c r="C1" s="13"/>
      <c r="D1" s="29"/>
    </row>
    <row r="2" spans="1:6" ht="15.75" x14ac:dyDescent="0.25">
      <c r="A2" s="90" t="s">
        <v>105</v>
      </c>
      <c r="B2" s="6"/>
      <c r="C2" s="6"/>
      <c r="D2" s="15"/>
    </row>
    <row r="3" spans="1:6" ht="15.75" x14ac:dyDescent="0.25">
      <c r="A3" s="90" t="s">
        <v>106</v>
      </c>
      <c r="B3" s="6"/>
      <c r="C3" s="6"/>
      <c r="D3" s="15"/>
    </row>
    <row r="4" spans="1:6" ht="16.5" thickBot="1" x14ac:dyDescent="0.3">
      <c r="A4" s="91" t="s">
        <v>29</v>
      </c>
      <c r="B4" s="23"/>
      <c r="C4" s="23"/>
      <c r="D4" s="35"/>
    </row>
    <row r="6" spans="1:6" ht="18.75" x14ac:dyDescent="0.3">
      <c r="A6" s="86" t="s">
        <v>100</v>
      </c>
      <c r="B6" s="86"/>
      <c r="C6" s="86"/>
      <c r="D6" s="86"/>
      <c r="E6" s="87">
        <f>+'EEFF HISTORICOS'!D37</f>
        <v>147400</v>
      </c>
    </row>
    <row r="7" spans="1:6" x14ac:dyDescent="0.25">
      <c r="A7" s="88" t="s">
        <v>102</v>
      </c>
      <c r="B7" s="88"/>
      <c r="C7" s="88"/>
    </row>
    <row r="8" spans="1:6" ht="30" x14ac:dyDescent="0.25">
      <c r="A8" s="88" t="s">
        <v>104</v>
      </c>
      <c r="B8" s="88" t="s">
        <v>107</v>
      </c>
      <c r="C8" s="85" t="str">
        <f>+ESFA!A41</f>
        <v>P/R Para reclasificar el saldo de la Cuota no  Pagada de Capital, la cual fue registrada por error en el Activo.</v>
      </c>
      <c r="E8" s="40">
        <f>+ESFA!D39*-1</f>
        <v>-50000</v>
      </c>
    </row>
    <row r="10" spans="1:6" x14ac:dyDescent="0.25">
      <c r="A10" s="88" t="s">
        <v>103</v>
      </c>
      <c r="B10" s="88"/>
      <c r="C10" s="88"/>
    </row>
    <row r="11" spans="1:6" ht="60" x14ac:dyDescent="0.25">
      <c r="A11" s="88" t="str">
        <f>+A8</f>
        <v>menos:</v>
      </c>
      <c r="B11" s="88" t="str">
        <f>+'EEFF 31.12.2013'!I29</f>
        <v>A1</v>
      </c>
      <c r="C11" s="85" t="str">
        <f>+'EEFF 31.12.2013'!A61</f>
        <v>P/R desincorporación de los gastos de organización del activo de la entidad por no cumplir con requisitos exigidos en la seccion 2 y 18 de la NIIF para las PYMES estando registrados segùn la DPC-2</v>
      </c>
      <c r="E11" s="40">
        <f>+'EEFF 31.12.2013'!J59*-1</f>
        <v>-10800</v>
      </c>
    </row>
    <row r="13" spans="1:6" ht="18.75" x14ac:dyDescent="0.3">
      <c r="A13" s="92" t="s">
        <v>101</v>
      </c>
      <c r="B13" s="92"/>
      <c r="C13" s="92"/>
      <c r="D13" s="92"/>
      <c r="E13" s="93">
        <f>+'EEFF 31.12.2013'!M28+'EEFF 31.12.2013'!M29+'EEFF 31.12.2013'!M34</f>
        <v>86600</v>
      </c>
      <c r="F13" s="40"/>
    </row>
    <row r="16" spans="1:6" ht="15.75" thickBot="1" x14ac:dyDescent="0.3"/>
    <row r="17" spans="1:6" ht="15.75" x14ac:dyDescent="0.25">
      <c r="A17" s="89" t="s">
        <v>0</v>
      </c>
      <c r="B17" s="13"/>
      <c r="C17" s="13"/>
      <c r="D17" s="29"/>
    </row>
    <row r="18" spans="1:6" ht="15.75" x14ac:dyDescent="0.25">
      <c r="A18" s="90" t="s">
        <v>109</v>
      </c>
      <c r="B18" s="6"/>
      <c r="C18" s="6"/>
      <c r="D18" s="15"/>
    </row>
    <row r="19" spans="1:6" ht="15.75" x14ac:dyDescent="0.25">
      <c r="A19" s="90" t="s">
        <v>110</v>
      </c>
      <c r="B19" s="6"/>
      <c r="C19" s="6"/>
      <c r="D19" s="15"/>
    </row>
    <row r="20" spans="1:6" ht="16.5" thickBot="1" x14ac:dyDescent="0.3">
      <c r="A20" s="91" t="s">
        <v>29</v>
      </c>
      <c r="B20" s="23"/>
      <c r="C20" s="23"/>
      <c r="D20" s="35"/>
    </row>
    <row r="22" spans="1:6" ht="18.75" x14ac:dyDescent="0.3">
      <c r="A22" s="86" t="s">
        <v>111</v>
      </c>
      <c r="E22" s="87">
        <f>+'EEFF HISTORICOS'!D57</f>
        <v>-2600</v>
      </c>
    </row>
    <row r="25" spans="1:6" x14ac:dyDescent="0.25">
      <c r="A25" s="88" t="s">
        <v>103</v>
      </c>
      <c r="B25" s="88"/>
      <c r="C25" s="88"/>
    </row>
    <row r="26" spans="1:6" ht="60" x14ac:dyDescent="0.25">
      <c r="A26" s="88" t="s">
        <v>104</v>
      </c>
      <c r="B26" s="88" t="str">
        <f>+B11</f>
        <v>A1</v>
      </c>
      <c r="C26" s="85" t="str">
        <f>+C11</f>
        <v>P/R desincorporación de los gastos de organización del activo de la entidad por no cumplir con requisitos exigidos en la seccion 2 y 18 de la NIIF para las PYMES estando registrados segùn la DPC-2</v>
      </c>
      <c r="E26" s="40">
        <f>+E11</f>
        <v>-10800</v>
      </c>
    </row>
    <row r="28" spans="1:6" ht="18.75" x14ac:dyDescent="0.3">
      <c r="A28" s="92" t="s">
        <v>112</v>
      </c>
      <c r="B28" s="92"/>
      <c r="C28" s="92"/>
      <c r="D28" s="92"/>
      <c r="E28" s="93">
        <f>+'EEFF 31.12.2013'!M53</f>
        <v>-13400</v>
      </c>
      <c r="F28" s="40" t="s">
        <v>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EEFF HISTORICOS</vt:lpstr>
      <vt:lpstr>ESFA</vt:lpstr>
      <vt:lpstr>EEFF 31.12.2013</vt:lpstr>
      <vt:lpstr>EEFF 31.12.2014</vt:lpstr>
      <vt:lpstr>ANALISIS DE INSTR FINANC PASIVO</vt:lpstr>
      <vt:lpstr>CONCILIACIONES SECC 35 ESFA</vt:lpstr>
      <vt:lpstr>CONCILIACIONES SECC 35 TRANSICI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Jairo MM</dc:creator>
  <cp:lastModifiedBy>Personal</cp:lastModifiedBy>
  <dcterms:created xsi:type="dcterms:W3CDTF">2018-05-01T19:20:08Z</dcterms:created>
  <dcterms:modified xsi:type="dcterms:W3CDTF">2018-09-21T00:00:48Z</dcterms:modified>
</cp:coreProperties>
</file>